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TSN-Adm\Downloads\"/>
    </mc:Choice>
  </mc:AlternateContent>
  <xr:revisionPtr revIDLastSave="0" documentId="13_ncr:1_{5D9101F6-F5BD-43A4-9B4E-EC388F97D0E2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План 2026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94" i="2" l="1"/>
  <c r="M94" i="2"/>
  <c r="K94" i="2"/>
  <c r="K95" i="2" s="1"/>
  <c r="J94" i="2"/>
  <c r="J95" i="2" s="1"/>
  <c r="G94" i="2"/>
  <c r="E94" i="2"/>
  <c r="Q93" i="2"/>
  <c r="Q94" i="2" s="1"/>
  <c r="P93" i="2"/>
  <c r="P94" i="2" s="1"/>
  <c r="P95" i="2" s="1"/>
  <c r="O93" i="2"/>
  <c r="N93" i="2"/>
  <c r="N94" i="2" s="1"/>
  <c r="M93" i="2"/>
  <c r="L93" i="2"/>
  <c r="L94" i="2" s="1"/>
  <c r="K93" i="2"/>
  <c r="J93" i="2"/>
  <c r="I93" i="2"/>
  <c r="I94" i="2" s="1"/>
  <c r="H93" i="2"/>
  <c r="H94" i="2" s="1"/>
  <c r="H95" i="2" s="1"/>
  <c r="G93" i="2"/>
  <c r="F93" i="2"/>
  <c r="F94" i="2" s="1"/>
  <c r="O91" i="2"/>
  <c r="L91" i="2"/>
  <c r="I91" i="2"/>
  <c r="F91" i="2"/>
  <c r="R91" i="2" s="1"/>
  <c r="E91" i="2"/>
  <c r="R90" i="2"/>
  <c r="R89" i="2"/>
  <c r="Q87" i="2"/>
  <c r="P87" i="2"/>
  <c r="O87" i="2"/>
  <c r="N87" i="2"/>
  <c r="M87" i="2"/>
  <c r="M95" i="2" s="1"/>
  <c r="L87" i="2"/>
  <c r="K87" i="2"/>
  <c r="J87" i="2"/>
  <c r="I87" i="2"/>
  <c r="H87" i="2"/>
  <c r="G87" i="2"/>
  <c r="F87" i="2"/>
  <c r="R87" i="2" s="1"/>
  <c r="E87" i="2"/>
  <c r="R86" i="2"/>
  <c r="R85" i="2"/>
  <c r="Q83" i="2"/>
  <c r="P83" i="2"/>
  <c r="O83" i="2"/>
  <c r="N83" i="2"/>
  <c r="M83" i="2"/>
  <c r="L83" i="2"/>
  <c r="K83" i="2"/>
  <c r="J83" i="2"/>
  <c r="R83" i="2" s="1"/>
  <c r="R82" i="2"/>
  <c r="R79" i="2"/>
  <c r="Q78" i="2"/>
  <c r="P78" i="2"/>
  <c r="O78" i="2"/>
  <c r="N78" i="2"/>
  <c r="M78" i="2"/>
  <c r="L78" i="2"/>
  <c r="K78" i="2"/>
  <c r="J78" i="2"/>
  <c r="I78" i="2"/>
  <c r="H78" i="2"/>
  <c r="G78" i="2"/>
  <c r="F78" i="2"/>
  <c r="R77" i="2"/>
  <c r="R76" i="2"/>
  <c r="R75" i="2"/>
  <c r="R78" i="2" s="1"/>
  <c r="Q72" i="2"/>
  <c r="P72" i="2"/>
  <c r="O72" i="2"/>
  <c r="N72" i="2"/>
  <c r="M72" i="2"/>
  <c r="L72" i="2"/>
  <c r="K72" i="2"/>
  <c r="J72" i="2"/>
  <c r="I72" i="2"/>
  <c r="H72" i="2"/>
  <c r="G72" i="2"/>
  <c r="F72" i="2"/>
  <c r="R72" i="2" s="1"/>
  <c r="R71" i="2"/>
  <c r="R70" i="2"/>
  <c r="E70" i="2"/>
  <c r="E72" i="2" s="1"/>
  <c r="R69" i="2"/>
  <c r="R68" i="2"/>
  <c r="R67" i="2"/>
  <c r="R66" i="2"/>
  <c r="R65" i="2"/>
  <c r="R64" i="2"/>
  <c r="R63" i="2"/>
  <c r="R62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R59" i="2"/>
  <c r="R58" i="2"/>
  <c r="R55" i="2"/>
  <c r="R60" i="2" s="1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R53" i="2"/>
  <c r="R52" i="2"/>
  <c r="R51" i="2"/>
  <c r="R50" i="2"/>
  <c r="R49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R46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R38" i="2"/>
  <c r="E38" i="2"/>
  <c r="E41" i="2" s="1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R35" i="2"/>
  <c r="P34" i="2"/>
  <c r="O34" i="2"/>
  <c r="O95" i="2" s="1"/>
  <c r="M34" i="2"/>
  <c r="K34" i="2"/>
  <c r="J34" i="2"/>
  <c r="H34" i="2"/>
  <c r="G34" i="2"/>
  <c r="G95" i="2" s="1"/>
  <c r="Q33" i="2"/>
  <c r="Q34" i="2" s="1"/>
  <c r="P33" i="2"/>
  <c r="O33" i="2"/>
  <c r="N33" i="2"/>
  <c r="N34" i="2" s="1"/>
  <c r="M33" i="2"/>
  <c r="L33" i="2"/>
  <c r="L34" i="2" s="1"/>
  <c r="K33" i="2"/>
  <c r="J33" i="2"/>
  <c r="I33" i="2"/>
  <c r="I34" i="2" s="1"/>
  <c r="H33" i="2"/>
  <c r="G33" i="2"/>
  <c r="F33" i="2"/>
  <c r="F34" i="2" s="1"/>
  <c r="Q32" i="2"/>
  <c r="R32" i="2" s="1"/>
  <c r="R31" i="2"/>
  <c r="E31" i="2"/>
  <c r="E34" i="2" s="1"/>
  <c r="R24" i="2"/>
  <c r="E24" i="2" s="1"/>
  <c r="E28" i="2" s="1"/>
  <c r="R16" i="2"/>
  <c r="E95" i="2" l="1"/>
  <c r="I95" i="2"/>
  <c r="Q95" i="2"/>
  <c r="L95" i="2"/>
  <c r="R34" i="2"/>
  <c r="R94" i="2"/>
  <c r="F95" i="2"/>
  <c r="N95" i="2"/>
  <c r="R54" i="2"/>
  <c r="R28" i="2"/>
  <c r="R93" i="2"/>
  <c r="R33" i="2"/>
  <c r="R95" i="2" l="1"/>
  <c r="R97" i="2" s="1"/>
  <c r="S33" i="2"/>
  <c r="R98" i="2"/>
  <c r="S50" i="2" l="1"/>
  <c r="S41" i="2"/>
  <c r="S49" i="2"/>
  <c r="S31" i="2"/>
  <c r="S5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31" authorId="0" shapeId="0" xr:uid="{00000000-0006-0000-0100-000001000000}">
      <text>
        <r>
          <rPr>
            <sz val="10"/>
            <rFont val="Arial"/>
            <family val="2"/>
          </rPr>
          <t xml:space="preserve">chernyyiyu@headoffice.psbank.local:
</t>
        </r>
        <r>
          <rPr>
            <sz val="9"/>
            <rFont val="Tahoma"/>
            <charset val="1"/>
          </rPr>
          <t xml:space="preserve">81 тыр в месяц зп персонала и 48 в мес (143 в квартал) зп Председателя
</t>
        </r>
      </text>
    </comment>
    <comment ref="E49" authorId="0" shapeId="0" xr:uid="{00000000-0006-0000-0100-000002000000}">
      <text>
        <r>
          <rPr>
            <sz val="10"/>
            <rFont val="Arial"/>
            <family val="2"/>
          </rPr>
          <t xml:space="preserve">chernyyiyu@headoffice.psbank.local:
</t>
        </r>
        <r>
          <rPr>
            <sz val="9"/>
            <rFont val="Tahoma"/>
            <charset val="1"/>
          </rPr>
          <t xml:space="preserve">Почему то двумя платежами в месяц
</t>
        </r>
      </text>
    </comment>
    <comment ref="E62" authorId="0" shapeId="0" xr:uid="{00000000-0006-0000-0100-000003000000}">
      <text>
        <r>
          <rPr>
            <sz val="10"/>
            <rFont val="Arial"/>
            <family val="2"/>
          </rPr>
          <t xml:space="preserve">chernyyiyu@headoffice.psbank.local:
</t>
        </r>
        <r>
          <rPr>
            <sz val="9"/>
            <rFont val="Tahoma"/>
            <charset val="1"/>
          </rPr>
          <t xml:space="preserve">Всреднем 10 тыр в мес факт
</t>
        </r>
      </text>
    </comment>
    <comment ref="E78" authorId="0" shapeId="0" xr:uid="{00000000-0006-0000-0100-000004000000}">
      <text>
        <r>
          <rPr>
            <sz val="10"/>
            <rFont val="Arial"/>
            <family val="2"/>
          </rPr>
          <t xml:space="preserve">chernyyiyu@headoffice.psbank.local:
</t>
        </r>
        <r>
          <rPr>
            <sz val="9"/>
            <rFont val="Tahoma"/>
            <charset val="1"/>
          </rPr>
          <t xml:space="preserve">Всреднем хоз расходов с карты ТСН
</t>
        </r>
      </text>
    </comment>
    <comment ref="E93" authorId="0" shapeId="0" xr:uid="{00000000-0006-0000-0100-000005000000}">
      <text>
        <r>
          <rPr>
            <sz val="10"/>
            <rFont val="Arial"/>
            <family val="2"/>
          </rPr>
          <t xml:space="preserve">chernyyiyu@headoffice.psbank.local:
</t>
        </r>
        <r>
          <rPr>
            <sz val="9"/>
            <rFont val="Tahoma"/>
            <charset val="1"/>
          </rPr>
          <t xml:space="preserve">Среднее значние всех налогов в мес за 4 кв
</t>
        </r>
      </text>
    </comment>
  </commentList>
</comments>
</file>

<file path=xl/sharedStrings.xml><?xml version="1.0" encoding="utf-8"?>
<sst xmlns="http://schemas.openxmlformats.org/spreadsheetml/2006/main" count="194" uniqueCount="155">
  <si>
    <t>Приложение №1 к Положению "О бюджетировании"</t>
  </si>
  <si>
    <t>ТСН "ЖК Кронбург"</t>
  </si>
  <si>
    <t>Утверждена общим собранием членов ТСН</t>
  </si>
  <si>
    <t>ЖК Кронбург "____ " ________________ 20_____ года</t>
  </si>
  <si>
    <t>Протокол №____ от "_____"_________ 20__ года.</t>
  </si>
  <si>
    <t>Смета доходов-расходов ТСН "ЖК Кронбург" на 2025 год*</t>
  </si>
  <si>
    <t>№</t>
  </si>
  <si>
    <t>Наименование  статей</t>
  </si>
  <si>
    <t>Факт</t>
  </si>
  <si>
    <t>ЯНВАРЬ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</si>
  <si>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</si>
  <si>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</si>
  <si>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</si>
  <si>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</si>
  <si>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</si>
  <si>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</si>
  <si>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</si>
  <si>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</si>
  <si>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</si>
  <si>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</si>
  <si>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</si>
  <si>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</si>
  <si>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п.п.</t>
  </si>
  <si>
    <t>октябрь 2025</t>
  </si>
  <si>
    <t>план</t>
  </si>
  <si>
    <t>Год</t>
  </si>
  <si>
    <t>ДОХОДЫ</t>
  </si>
  <si>
    <t>Взносы</t>
  </si>
  <si>
    <t>Целевой взнос из расчета 55 рублей м2</t>
  </si>
  <si>
    <t>Коэффициент собираемости</t>
  </si>
  <si>
    <t>1.3</t>
  </si>
  <si>
    <t>Целевой взнос</t>
  </si>
  <si>
    <t>Компенсация коммунальных платежей</t>
  </si>
  <si>
    <t>2.1</t>
  </si>
  <si>
    <t>Электроснабжение</t>
  </si>
  <si>
    <t>2.2</t>
  </si>
  <si>
    <t>Водоснабжение и водоотведение</t>
  </si>
  <si>
    <t>Оказание услуг</t>
  </si>
  <si>
    <t>Агентское вознаграждение деятельности провайдеров</t>
  </si>
  <si>
    <t>Итого взносы</t>
  </si>
  <si>
    <t>2</t>
  </si>
  <si>
    <t>Взыскания по судебным делам</t>
  </si>
  <si>
    <t>Возмещение расходов собственником сетей</t>
  </si>
  <si>
    <t>Итого:</t>
  </si>
  <si>
    <t>РАСХОДЫ</t>
  </si>
  <si>
    <t>3</t>
  </si>
  <si>
    <t>Расходы на заработную плату</t>
  </si>
  <si>
    <t>3.1</t>
  </si>
  <si>
    <t>3.2</t>
  </si>
  <si>
    <t>Вознаграждение членов правления</t>
  </si>
  <si>
    <t>-</t>
  </si>
  <si>
    <t>3.3</t>
  </si>
  <si>
    <t>Страховые взносы на оплату труда</t>
  </si>
  <si>
    <t>4</t>
  </si>
  <si>
    <t>Расходы на услуги связи</t>
  </si>
  <si>
    <t>5</t>
  </si>
  <si>
    <t>Расходы на коммунальные услуги</t>
  </si>
  <si>
    <t>5.1</t>
  </si>
  <si>
    <t>расходы на оплату потребления электроэнергии, Вкл АБС, бытовки дворников, спорт площадка, два КПП (общие)</t>
  </si>
  <si>
    <t>8.3</t>
  </si>
  <si>
    <t>расходы на оплату водоснабжения  и водоотведения (жители)</t>
  </si>
  <si>
    <t>8.4</t>
  </si>
  <si>
    <t>расходы на оплату потребления электроэнергии (жители)</t>
  </si>
  <si>
    <t>6</t>
  </si>
  <si>
    <t xml:space="preserve"> </t>
  </si>
  <si>
    <t>9.1</t>
  </si>
  <si>
    <t xml:space="preserve">расходы на ремонт зданий и сооружений </t>
  </si>
  <si>
    <t>9.2</t>
  </si>
  <si>
    <t>расходы на ремонт инженерных систем и оборудования</t>
  </si>
  <si>
    <t>6.1</t>
  </si>
  <si>
    <t>расходы на ремонт спецтехники ручной уборки</t>
  </si>
  <si>
    <t>6.2</t>
  </si>
  <si>
    <t>расходы на ремонт и обслуживание оргтехники</t>
  </si>
  <si>
    <t>7</t>
  </si>
  <si>
    <t>Расходы по содержанию территории (сторонними организациями)</t>
  </si>
  <si>
    <t>7.1</t>
  </si>
  <si>
    <t>расходы на клининг</t>
  </si>
  <si>
    <t>7.2</t>
  </si>
  <si>
    <t>расходы на уборку (механическая) Трактор ИП Батыршин</t>
  </si>
  <si>
    <t>7.3</t>
  </si>
  <si>
    <t>вывоз снега</t>
  </si>
  <si>
    <t>7.4</t>
  </si>
  <si>
    <t>расходы по вывозу мусора</t>
  </si>
  <si>
    <t>7.5</t>
  </si>
  <si>
    <t>расходы за дезинфекцию, дератизацию, дезинсекцию</t>
  </si>
  <si>
    <t>8</t>
  </si>
  <si>
    <t>Расходы на проведение регламентных работ (сторонними организациями)</t>
  </si>
  <si>
    <t>11.1</t>
  </si>
  <si>
    <t>расходы на тех. обслуживание инженерных систем и оборудования</t>
  </si>
  <si>
    <t>11.2</t>
  </si>
  <si>
    <t>расходы на тех. освидетельствование и проведение проверки инженерных систем, оборудования</t>
  </si>
  <si>
    <t>8.1</t>
  </si>
  <si>
    <t xml:space="preserve">расходы на тех. обслуживание системы контроля доступа автотранспорта </t>
  </si>
  <si>
    <t>8.2</t>
  </si>
  <si>
    <t>9</t>
  </si>
  <si>
    <t>Прочие расходы</t>
  </si>
  <si>
    <t>расходы на текущие услуги банка</t>
  </si>
  <si>
    <t>расходы на услуги нотариуса</t>
  </si>
  <si>
    <t>9.3</t>
  </si>
  <si>
    <t>расходы на проведение очередного собрания членов ТСН</t>
  </si>
  <si>
    <t>9.4</t>
  </si>
  <si>
    <t>охрана</t>
  </si>
  <si>
    <t>9.5</t>
  </si>
  <si>
    <t>бухгалтерский учет</t>
  </si>
  <si>
    <t>9.6</t>
  </si>
  <si>
    <t xml:space="preserve"> чистка туалетов 2 КПП</t>
  </si>
  <si>
    <t>9.7</t>
  </si>
  <si>
    <t>расходы на мероприятия по соблюдению пожарной безопасности (огнетушители и др)</t>
  </si>
  <si>
    <t>9.8</t>
  </si>
  <si>
    <t>представительские расходы</t>
  </si>
  <si>
    <t>9.9</t>
  </si>
  <si>
    <t>9.10</t>
  </si>
  <si>
    <t>13.1</t>
  </si>
  <si>
    <t>расходы на обязательное страхование гражданской ответственности перед третьими лицами</t>
  </si>
  <si>
    <t>10</t>
  </si>
  <si>
    <t>Расходы на приобретение  материалов</t>
  </si>
  <si>
    <t>10.1</t>
  </si>
  <si>
    <t>расходы на приобретение хозяйственных товаров (нужды посёлка)</t>
  </si>
  <si>
    <t>10.2</t>
  </si>
  <si>
    <t xml:space="preserve">расходы на приобретение канцелярских товаров </t>
  </si>
  <si>
    <t>10.3</t>
  </si>
  <si>
    <t>расходы на приобретение антигололёдных средств</t>
  </si>
  <si>
    <t>11</t>
  </si>
  <si>
    <t>Расходы на проведение праздников</t>
  </si>
  <si>
    <t>12</t>
  </si>
  <si>
    <t>Расходы по благоустройству территории</t>
  </si>
  <si>
    <t>16.1</t>
  </si>
  <si>
    <t>расходы по монтажу ограждения периметра территории (губкино)</t>
  </si>
  <si>
    <t>12.1</t>
  </si>
  <si>
    <t xml:space="preserve">расходы по озеленению территории </t>
  </si>
  <si>
    <t>13</t>
  </si>
  <si>
    <t>Расходы на приобретение инструмента, оборудования,оргтехники,  спец.техники</t>
  </si>
  <si>
    <t>расходы на приобретения механических и ручных средств уборки</t>
  </si>
  <si>
    <t>13.2</t>
  </si>
  <si>
    <t>расходы на приобретение оргтехники и програмного обеспечения</t>
  </si>
  <si>
    <t>14</t>
  </si>
  <si>
    <t>Юридическое сопровождение по работе с должниками</t>
  </si>
  <si>
    <t>14.1</t>
  </si>
  <si>
    <t>Подготовка заявления в мировой суд, районный,  Мосгросуд, получение исполнительного листа и возбуждения ИП</t>
  </si>
  <si>
    <t>14.2</t>
  </si>
  <si>
    <t>Оплата госпошлины</t>
  </si>
  <si>
    <t>15</t>
  </si>
  <si>
    <t>НАЛОГИ</t>
  </si>
  <si>
    <t>15.1</t>
  </si>
  <si>
    <t>Налог применяемый при упрощенной системе налогообложения</t>
  </si>
  <si>
    <t>Итого расходов:</t>
  </si>
  <si>
    <t>17</t>
  </si>
  <si>
    <t>Дефицит бюджета отчетного года***</t>
  </si>
  <si>
    <t xml:space="preserve">Всего расходов </t>
  </si>
  <si>
    <t xml:space="preserve">Заработная плата </t>
  </si>
  <si>
    <t>Расходы  по содержанию имущества (сторонними организациями) НЕ СМОГ ВЫДЕЛИТЬ В ФАКТЕ</t>
  </si>
  <si>
    <t>Сопровождение сайта</t>
  </si>
  <si>
    <t xml:space="preserve">непредвиденные расходы, чистка системы канализования посёлка, ремонт насоса КНС, устранение непредвиденных аварийных ситуаций. и пр) </t>
  </si>
  <si>
    <t>Проведение праздников и спортивных мероприятий</t>
  </si>
  <si>
    <t>Плановый профицит/дефицит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</si>
</sst>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charset val="1"/>
    </font>
    <font>
      <sz val="10"/>
      <name val="Arial Cyr"/>
      <charset val="1"/>
    </font>
    <font>
      <b/>
      <sz val="12"/>
      <color theme="1"/>
      <name val="Calibri"/>
      <charset val="1"/>
    </font>
    <font>
      <sz val="12"/>
      <color theme="1"/>
      <name val="Calibri"/>
      <charset val="1"/>
    </font>
    <font>
      <b/>
      <sz val="14"/>
      <color theme="1"/>
      <name val="Calibri"/>
      <charset val="1"/>
    </font>
    <font>
      <b/>
      <sz val="12"/>
      <name val="Calibri"/>
      <charset val="1"/>
    </font>
    <font>
      <b/>
      <sz val="10"/>
      <name val="Calibri"/>
      <charset val="1"/>
    </font>
    <font>
      <b/>
      <sz val="16"/>
      <name val="Calibri"/>
      <charset val="1"/>
    </font>
    <font>
      <b/>
      <sz val="9"/>
      <name val="Calibri"/>
      <charset val="1"/>
    </font>
    <font>
      <sz val="10"/>
      <name val="Calibri"/>
      <charset val="1"/>
    </font>
    <font>
      <b/>
      <sz val="11"/>
      <name val="Calibri"/>
      <charset val="1"/>
    </font>
    <font>
      <b/>
      <sz val="10"/>
      <color theme="1"/>
      <name val="Calibri"/>
      <charset val="1"/>
    </font>
    <font>
      <sz val="10"/>
      <color theme="1"/>
      <name val="Calibri"/>
      <charset val="1"/>
    </font>
    <font>
      <sz val="11"/>
      <color rgb="FFFF0000"/>
      <name val="Calibri"/>
      <charset val="1"/>
    </font>
    <font>
      <b/>
      <sz val="14"/>
      <name val="Calibri"/>
      <charset val="1"/>
    </font>
    <font>
      <sz val="12"/>
      <name val="Calibri"/>
      <charset val="1"/>
    </font>
    <font>
      <b/>
      <sz val="11"/>
      <color theme="1"/>
      <name val="Calibri"/>
      <charset val="1"/>
    </font>
    <font>
      <sz val="10"/>
      <name val="Arial"/>
      <family val="2"/>
    </font>
    <font>
      <sz val="9"/>
      <name val="Tahoma"/>
      <charset val="1"/>
    </font>
    <font>
      <b/>
      <sz val="12"/>
      <color rgb="FFFF0000"/>
      <name val="Calibri"/>
      <charset val="1"/>
    </font>
    <font>
      <sz val="11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rgb="FFFDEADA"/>
      </patternFill>
    </fill>
    <fill>
      <patternFill patternType="solid">
        <fgColor theme="6" tint="0.59987182226020086"/>
        <bgColor rgb="FFFDEADA"/>
      </patternFill>
    </fill>
    <fill>
      <patternFill patternType="solid">
        <fgColor rgb="FFFFFF00"/>
        <bgColor rgb="FFFFFF00"/>
      </patternFill>
    </fill>
    <fill>
      <patternFill patternType="solid">
        <fgColor theme="9" tint="0.79989013336588644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rgb="FFFF0000"/>
        <bgColor rgb="FF9933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3">
    <xf numFmtId="0" fontId="0" fillId="0" borderId="0"/>
    <xf numFmtId="9" fontId="20" fillId="0" borderId="0" applyBorder="0"/>
    <xf numFmtId="0" fontId="1" fillId="0" borderId="0"/>
  </cellStyleXfs>
  <cellXfs count="147">
    <xf numFmtId="0" fontId="0" fillId="0" borderId="0" xfId="0"/>
    <xf numFmtId="0" fontId="0" fillId="6" borderId="0" xfId="0" applyFill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top"/>
    </xf>
    <xf numFmtId="3" fontId="8" fillId="3" borderId="4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3" fontId="6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3" fontId="9" fillId="0" borderId="2" xfId="0" applyNumberFormat="1" applyFont="1" applyBorder="1" applyAlignment="1">
      <alignment horizontal="right"/>
    </xf>
    <xf numFmtId="3" fontId="0" fillId="0" borderId="2" xfId="0" applyNumberFormat="1" applyBorder="1"/>
    <xf numFmtId="4" fontId="6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3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5" fillId="2" borderId="2" xfId="0" applyFont="1" applyFill="1" applyBorder="1"/>
    <xf numFmtId="0" fontId="5" fillId="3" borderId="2" xfId="0" applyFont="1" applyFill="1" applyBorder="1"/>
    <xf numFmtId="3" fontId="11" fillId="0" borderId="2" xfId="0" applyNumberFormat="1" applyFont="1" applyBorder="1" applyAlignment="1">
      <alignment horizontal="right"/>
    </xf>
    <xf numFmtId="0" fontId="9" fillId="0" borderId="2" xfId="0" applyFont="1" applyBorder="1"/>
    <xf numFmtId="0" fontId="9" fillId="2" borderId="2" xfId="0" applyFont="1" applyFill="1" applyBorder="1"/>
    <xf numFmtId="0" fontId="9" fillId="3" borderId="2" xfId="0" applyFont="1" applyFill="1" applyBorder="1"/>
    <xf numFmtId="49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0" xfId="0" applyFont="1" applyFill="1" applyAlignment="1">
      <alignment wrapText="1"/>
    </xf>
    <xf numFmtId="0" fontId="5" fillId="4" borderId="2" xfId="0" applyFont="1" applyFill="1" applyBorder="1" applyAlignment="1">
      <alignment wrapText="1"/>
    </xf>
    <xf numFmtId="3" fontId="5" fillId="4" borderId="0" xfId="0" applyNumberFormat="1" applyFont="1" applyFill="1" applyAlignment="1">
      <alignment horizontal="right" wrapText="1"/>
    </xf>
    <xf numFmtId="3" fontId="5" fillId="4" borderId="2" xfId="0" applyNumberFormat="1" applyFont="1" applyFill="1" applyBorder="1" applyAlignment="1">
      <alignment horizontal="right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3" fontId="9" fillId="0" borderId="2" xfId="0" applyNumberFormat="1" applyFont="1" applyBorder="1" applyAlignment="1">
      <alignment horizontal="right" wrapText="1"/>
    </xf>
    <xf numFmtId="3" fontId="5" fillId="4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3" fontId="12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right" wrapText="1"/>
    </xf>
    <xf numFmtId="0" fontId="9" fillId="0" borderId="5" xfId="0" applyFont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3" borderId="5" xfId="0" applyFont="1" applyFill="1" applyBorder="1" applyAlignment="1">
      <alignment wrapText="1"/>
    </xf>
    <xf numFmtId="49" fontId="12" fillId="6" borderId="2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13" fillId="6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vertical="top" wrapText="1"/>
    </xf>
    <xf numFmtId="3" fontId="5" fillId="4" borderId="1" xfId="0" applyNumberFormat="1" applyFont="1" applyFill="1" applyBorder="1" applyAlignment="1">
      <alignment horizontal="right" wrapText="1"/>
    </xf>
    <xf numFmtId="3" fontId="5" fillId="4" borderId="1" xfId="0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 wrapText="1"/>
    </xf>
    <xf numFmtId="3" fontId="9" fillId="3" borderId="2" xfId="0" applyNumberFormat="1" applyFont="1" applyFill="1" applyBorder="1" applyAlignment="1">
      <alignment horizontal="right" wrapText="1"/>
    </xf>
    <xf numFmtId="49" fontId="9" fillId="6" borderId="2" xfId="0" applyNumberFormat="1" applyFont="1" applyFill="1" applyBorder="1" applyAlignment="1">
      <alignment horizontal="center" vertical="center"/>
    </xf>
    <xf numFmtId="0" fontId="13" fillId="0" borderId="0" xfId="0" applyFont="1"/>
    <xf numFmtId="0" fontId="9" fillId="5" borderId="2" xfId="0" applyFont="1" applyFill="1" applyBorder="1" applyAlignment="1">
      <alignment wrapText="1"/>
    </xf>
    <xf numFmtId="3" fontId="2" fillId="4" borderId="0" xfId="0" applyNumberFormat="1" applyFont="1" applyFill="1" applyAlignment="1">
      <alignment horizontal="right" wrapText="1"/>
    </xf>
    <xf numFmtId="3" fontId="2" fillId="4" borderId="2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3" fontId="6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3" fontId="9" fillId="0" borderId="1" xfId="0" applyNumberFormat="1" applyFont="1" applyBorder="1" applyAlignment="1">
      <alignment horizontal="right"/>
    </xf>
    <xf numFmtId="49" fontId="9" fillId="4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3" borderId="1" xfId="0" applyFont="1" applyFill="1" applyBorder="1"/>
    <xf numFmtId="3" fontId="12" fillId="0" borderId="1" xfId="0" applyNumberFormat="1" applyFont="1" applyBorder="1" applyAlignment="1">
      <alignment horizontal="right"/>
    </xf>
    <xf numFmtId="0" fontId="5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3" fontId="2" fillId="4" borderId="1" xfId="0" applyNumberFormat="1" applyFont="1" applyFill="1" applyBorder="1" applyAlignment="1">
      <alignment horizontal="right"/>
    </xf>
    <xf numFmtId="3" fontId="2" fillId="4" borderId="2" xfId="0" applyNumberFormat="1" applyFont="1" applyFill="1" applyBorder="1" applyAlignment="1">
      <alignment horizontal="right" wrapText="1"/>
    </xf>
    <xf numFmtId="3" fontId="2" fillId="3" borderId="2" xfId="0" applyNumberFormat="1" applyFont="1" applyFill="1" applyBorder="1" applyAlignment="1">
      <alignment horizontal="right" wrapText="1"/>
    </xf>
    <xf numFmtId="3" fontId="5" fillId="4" borderId="0" xfId="0" applyNumberFormat="1" applyFont="1" applyFill="1" applyAlignment="1">
      <alignment horizontal="right"/>
    </xf>
    <xf numFmtId="3" fontId="2" fillId="4" borderId="2" xfId="0" applyNumberFormat="1" applyFont="1" applyFill="1" applyBorder="1"/>
    <xf numFmtId="0" fontId="14" fillId="0" borderId="2" xfId="0" applyFont="1" applyBorder="1"/>
    <xf numFmtId="0" fontId="14" fillId="2" borderId="2" xfId="0" applyFont="1" applyFill="1" applyBorder="1"/>
    <xf numFmtId="3" fontId="2" fillId="0" borderId="2" xfId="0" applyNumberFormat="1" applyFont="1" applyBorder="1"/>
    <xf numFmtId="49" fontId="14" fillId="0" borderId="2" xfId="0" applyNumberFormat="1" applyFont="1" applyBorder="1" applyAlignment="1">
      <alignment horizontal="center" vertical="center"/>
    </xf>
    <xf numFmtId="0" fontId="14" fillId="3" borderId="2" xfId="0" applyFont="1" applyFill="1" applyBorder="1"/>
    <xf numFmtId="3" fontId="14" fillId="0" borderId="2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2" xfId="0" applyNumberFormat="1" applyFont="1" applyBorder="1"/>
    <xf numFmtId="49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3" fontId="16" fillId="0" borderId="0" xfId="0" applyNumberFormat="1" applyFont="1"/>
    <xf numFmtId="1" fontId="10" fillId="4" borderId="2" xfId="0" applyNumberFormat="1" applyFont="1" applyFill="1" applyBorder="1" applyAlignment="1">
      <alignment horizontal="left"/>
    </xf>
    <xf numFmtId="0" fontId="19" fillId="7" borderId="2" xfId="0" applyFont="1" applyFill="1" applyBorder="1" applyAlignment="1">
      <alignment horizontal="left"/>
    </xf>
    <xf numFmtId="1" fontId="5" fillId="4" borderId="0" xfId="0" applyNumberFormat="1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9" fontId="0" fillId="0" borderId="0" xfId="1" applyFont="1" applyBorder="1"/>
    <xf numFmtId="49" fontId="9" fillId="5" borderId="2" xfId="0" applyNumberFormat="1" applyFont="1" applyFill="1" applyBorder="1" applyAlignment="1">
      <alignment horizontal="center"/>
    </xf>
    <xf numFmtId="3" fontId="9" fillId="5" borderId="2" xfId="0" applyNumberFormat="1" applyFont="1" applyFill="1" applyBorder="1" applyAlignment="1">
      <alignment horizontal="right"/>
    </xf>
    <xf numFmtId="3" fontId="6" fillId="5" borderId="2" xfId="0" applyNumberFormat="1" applyFont="1" applyFill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  <xf numFmtId="1" fontId="9" fillId="0" borderId="2" xfId="0" applyNumberFormat="1" applyFont="1" applyBorder="1" applyAlignment="1">
      <alignment wrapText="1"/>
    </xf>
    <xf numFmtId="3" fontId="9" fillId="0" borderId="8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1" fontId="9" fillId="0" borderId="4" xfId="0" applyNumberFormat="1" applyFont="1" applyBorder="1"/>
    <xf numFmtId="1" fontId="9" fillId="0" borderId="2" xfId="0" applyNumberFormat="1" applyFont="1" applyBorder="1" applyAlignment="1">
      <alignment horizontal="right"/>
    </xf>
    <xf numFmtId="3" fontId="5" fillId="4" borderId="5" xfId="0" applyNumberFormat="1" applyFont="1" applyFill="1" applyBorder="1" applyAlignment="1">
      <alignment horizontal="right"/>
    </xf>
    <xf numFmtId="3" fontId="2" fillId="4" borderId="5" xfId="0" applyNumberFormat="1" applyFont="1" applyFill="1" applyBorder="1"/>
    <xf numFmtId="0" fontId="5" fillId="0" borderId="2" xfId="0" applyFont="1" applyBorder="1" applyAlignment="1">
      <alignment vertical="center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2" xr:uid="{00000000-0005-0000-0000-000006000000}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4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00"/>
  <sheetViews>
    <sheetView tabSelected="1" topLeftCell="A3" zoomScale="30" zoomScaleNormal="30" zoomScalePageLayoutView="30" workbookViewId="0">
      <selection activeCell="A8" sqref="A8:R9"/>
    </sheetView>
  </sheetViews>
  <sheetFormatPr defaultColWidth="9.140625" defaultRowHeight="15"/>
  <cols>
    <col min="2" max="2" width="68.42578125" customWidth="1"/>
    <col min="3" max="3" width="19.28515625" style="6" hidden="1" customWidth="1"/>
    <col min="4" max="4" width="18.28515625" style="6" hidden="1" customWidth="1"/>
    <col min="5" max="5" width="17.42578125" style="6" customWidth="1"/>
    <col min="6" max="17" width="12.42578125" customWidth="1"/>
    <col min="18" max="18" width="14.42578125" customWidth="1"/>
    <col min="19" max="19" width="18.140625" hidden="1" customWidth="1"/>
  </cols>
  <sheetData>
    <row r="1" spans="1:18" hidden="1">
      <c r="M1" t="s">
        <v>0</v>
      </c>
    </row>
    <row r="2" spans="1:18" hidden="1">
      <c r="M2" t="s">
        <v>1</v>
      </c>
    </row>
    <row r="4" spans="1:18" ht="15.75">
      <c r="M4" s="7" t="s">
        <v>2</v>
      </c>
      <c r="N4" s="8"/>
      <c r="O4" s="8"/>
      <c r="P4" s="8"/>
      <c r="Q4" s="8"/>
      <c r="R4" s="8"/>
    </row>
    <row r="5" spans="1:18" ht="15.75">
      <c r="M5" s="7" t="s">
        <v>3</v>
      </c>
      <c r="N5" s="8"/>
      <c r="O5" s="8"/>
      <c r="P5" s="8"/>
      <c r="Q5" s="8"/>
      <c r="R5" s="8"/>
    </row>
    <row r="6" spans="1:18" ht="15.75">
      <c r="M6" s="7" t="s">
        <v>4</v>
      </c>
      <c r="N6" s="8"/>
      <c r="O6" s="8"/>
      <c r="P6" s="8"/>
      <c r="Q6" s="8"/>
      <c r="R6" s="8"/>
    </row>
    <row r="7" spans="1:18" ht="15.75">
      <c r="M7" s="8"/>
      <c r="N7" s="8"/>
      <c r="O7" s="8"/>
      <c r="P7" s="8"/>
      <c r="Q7" s="8"/>
      <c r="R7" s="8"/>
    </row>
    <row r="8" spans="1:18" ht="14.25" customHeight="1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>
      <c r="B10" s="9"/>
      <c r="C10" s="10"/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21">
      <c r="A11" s="11" t="s">
        <v>6</v>
      </c>
      <c r="B11" s="4" t="s">
        <v>7</v>
      </c>
      <c r="C11" s="12"/>
      <c r="D11" s="12"/>
      <c r="E11" s="13" t="s">
        <v>8</v>
      </c>
      <c r="F11" s="14" t="s">
        <v>9</v>
      </c>
      <c r="G11" s="14" t="s">
        <v>10</v>
      </c>
      <c r="H11" s="14" t="s">
        <v>11</v>
      </c>
      <c r="I11" s="14" t="s">
        <v>12</v>
      </c>
      <c r="J11" s="14" t="s">
        <v>13</v>
      </c>
      <c r="K11" s="14" t="s">
        <v>14</v>
      </c>
      <c r="L11" s="14" t="s">
        <v>15</v>
      </c>
      <c r="M11" s="14" t="s">
        <v>16</v>
      </c>
      <c r="N11" s="14" t="s">
        <v>17</v>
      </c>
      <c r="O11" s="14" t="s">
        <v>18</v>
      </c>
      <c r="P11" s="14" t="s">
        <v>19</v>
      </c>
      <c r="Q11" s="15" t="s">
        <v>20</v>
      </c>
      <c r="R11" s="16" t="s">
        <v>21</v>
      </c>
    </row>
    <row r="12" spans="1:18" ht="21">
      <c r="A12" s="17" t="s">
        <v>22</v>
      </c>
      <c r="B12" s="4"/>
      <c r="C12" s="18"/>
      <c r="D12" s="18"/>
      <c r="E12" s="19" t="s">
        <v>23</v>
      </c>
      <c r="F12" s="20" t="s">
        <v>24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0" t="s">
        <v>24</v>
      </c>
      <c r="M12" s="20" t="s">
        <v>24</v>
      </c>
      <c r="N12" s="20" t="s">
        <v>24</v>
      </c>
      <c r="O12" s="20" t="s">
        <v>24</v>
      </c>
      <c r="P12" s="20" t="s">
        <v>24</v>
      </c>
      <c r="Q12" s="21" t="s">
        <v>24</v>
      </c>
      <c r="R12" s="22" t="s">
        <v>25</v>
      </c>
    </row>
    <row r="13" spans="1:18">
      <c r="A13" s="23"/>
      <c r="B13" s="24"/>
      <c r="C13" s="25"/>
      <c r="D13" s="25"/>
      <c r="E13" s="26"/>
      <c r="F13" s="27">
        <v>1</v>
      </c>
      <c r="G13" s="27">
        <v>2</v>
      </c>
      <c r="H13" s="27">
        <v>3</v>
      </c>
      <c r="I13" s="27">
        <v>4</v>
      </c>
      <c r="J13" s="27">
        <v>5</v>
      </c>
      <c r="K13" s="27">
        <v>6</v>
      </c>
      <c r="L13" s="27">
        <v>7</v>
      </c>
      <c r="M13" s="27">
        <v>8</v>
      </c>
      <c r="N13" s="27">
        <v>9</v>
      </c>
      <c r="O13" s="27">
        <v>10</v>
      </c>
      <c r="P13" s="27">
        <v>11</v>
      </c>
      <c r="Q13" s="28">
        <v>12</v>
      </c>
      <c r="R13" s="24"/>
    </row>
    <row r="14" spans="1:18" ht="15.75">
      <c r="A14" s="3" t="s">
        <v>26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>
      <c r="A15" s="29">
        <v>1</v>
      </c>
      <c r="B15" s="30" t="s">
        <v>27</v>
      </c>
      <c r="C15" s="31"/>
      <c r="D15" s="31"/>
      <c r="E15" s="32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>
      <c r="A16" s="34"/>
      <c r="B16" s="35" t="s">
        <v>28</v>
      </c>
      <c r="C16" s="36"/>
      <c r="D16" s="36"/>
      <c r="E16" s="37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3">
        <f>41000*55*12</f>
        <v>27060000</v>
      </c>
    </row>
    <row r="17" spans="1:19">
      <c r="A17" s="34"/>
      <c r="B17" s="35" t="s">
        <v>29</v>
      </c>
      <c r="C17" s="36"/>
      <c r="D17" s="36"/>
      <c r="E17" s="37"/>
      <c r="F17" s="38"/>
      <c r="G17" s="38"/>
      <c r="H17" s="38"/>
      <c r="I17" s="38"/>
      <c r="J17" s="38"/>
      <c r="K17" s="39"/>
      <c r="L17" s="39"/>
      <c r="M17" s="39"/>
      <c r="N17" s="39"/>
      <c r="O17" s="39"/>
      <c r="P17" s="39"/>
      <c r="Q17" s="39"/>
      <c r="R17" s="40">
        <v>0.95</v>
      </c>
    </row>
    <row r="18" spans="1:19" hidden="1">
      <c r="A18" s="34" t="s">
        <v>30</v>
      </c>
      <c r="B18" s="35" t="s">
        <v>31</v>
      </c>
      <c r="C18" s="36"/>
      <c r="D18" s="36"/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3"/>
    </row>
    <row r="19" spans="1:19" ht="15.75" hidden="1">
      <c r="A19" s="29">
        <v>2</v>
      </c>
      <c r="B19" s="35" t="s">
        <v>32</v>
      </c>
      <c r="C19" s="36"/>
      <c r="D19" s="36"/>
      <c r="E19" s="37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9" hidden="1">
      <c r="A20" s="34" t="s">
        <v>33</v>
      </c>
      <c r="B20" s="35" t="s">
        <v>34</v>
      </c>
      <c r="C20" s="36"/>
      <c r="D20" s="36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3"/>
    </row>
    <row r="21" spans="1:19" hidden="1">
      <c r="A21" s="34" t="s">
        <v>35</v>
      </c>
      <c r="B21" s="35" t="s">
        <v>36</v>
      </c>
      <c r="C21" s="36"/>
      <c r="D21" s="36"/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3"/>
    </row>
    <row r="22" spans="1:19" ht="15.75" hidden="1">
      <c r="A22" s="29">
        <v>3</v>
      </c>
      <c r="B22" s="35" t="s">
        <v>37</v>
      </c>
      <c r="C22" s="36"/>
      <c r="D22" s="36"/>
      <c r="E22" s="37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9" ht="15.75" hidden="1">
      <c r="A23" s="29">
        <v>4</v>
      </c>
      <c r="B23" s="35" t="s">
        <v>38</v>
      </c>
      <c r="C23" s="36"/>
      <c r="D23" s="36"/>
      <c r="E23" s="37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>
      <c r="A24" s="34"/>
      <c r="B24" s="41" t="s">
        <v>39</v>
      </c>
      <c r="C24" s="42"/>
      <c r="D24" s="42"/>
      <c r="E24" s="121">
        <f>R24/12</f>
        <v>2142250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>
        <f>R17*R16</f>
        <v>25707000</v>
      </c>
    </row>
    <row r="25" spans="1:19">
      <c r="A25" s="34"/>
      <c r="B25" s="41"/>
      <c r="C25" s="42"/>
      <c r="D25" s="42"/>
      <c r="E25" s="4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5.75">
      <c r="A26" s="29" t="s">
        <v>40</v>
      </c>
      <c r="B26" s="30" t="s">
        <v>41</v>
      </c>
      <c r="C26" s="31"/>
      <c r="D26" s="31"/>
      <c r="E26" s="12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5.75">
      <c r="A27" s="29"/>
      <c r="B27" s="30" t="s">
        <v>42</v>
      </c>
      <c r="C27" s="31"/>
      <c r="D27" s="31"/>
      <c r="E27" s="12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9" ht="15.75">
      <c r="A28" s="29"/>
      <c r="B28" s="30" t="s">
        <v>43</v>
      </c>
      <c r="C28" s="31"/>
      <c r="D28" s="31"/>
      <c r="E28" s="123">
        <f>E24</f>
        <v>2142250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44">
        <f>R27+R26+R24</f>
        <v>25707000</v>
      </c>
    </row>
    <row r="29" spans="1:19" ht="15.75">
      <c r="A29" s="2" t="s">
        <v>44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9" ht="15.75">
      <c r="A30" s="29" t="s">
        <v>45</v>
      </c>
      <c r="B30" s="45" t="s">
        <v>46</v>
      </c>
      <c r="C30" s="46"/>
      <c r="D30" s="46"/>
      <c r="E30" s="47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19">
      <c r="A31" s="34" t="s">
        <v>47</v>
      </c>
      <c r="B31" s="49" t="s">
        <v>149</v>
      </c>
      <c r="C31" s="50"/>
      <c r="D31" s="50"/>
      <c r="E31" s="51">
        <f>89000+43000-7800</f>
        <v>124200</v>
      </c>
      <c r="F31" s="38">
        <v>100000</v>
      </c>
      <c r="G31" s="124">
        <v>100000</v>
      </c>
      <c r="H31" s="38">
        <v>100000</v>
      </c>
      <c r="I31" s="124">
        <v>100000</v>
      </c>
      <c r="J31" s="38">
        <v>100000</v>
      </c>
      <c r="K31" s="124">
        <v>100000</v>
      </c>
      <c r="L31" s="38">
        <v>100000</v>
      </c>
      <c r="M31" s="124">
        <v>100000</v>
      </c>
      <c r="N31" s="38">
        <v>100000</v>
      </c>
      <c r="O31" s="124">
        <v>100000</v>
      </c>
      <c r="P31" s="38">
        <v>100000</v>
      </c>
      <c r="Q31" s="124">
        <v>100000</v>
      </c>
      <c r="R31" s="33">
        <f>SUM(F31:Q31)</f>
        <v>1200000</v>
      </c>
      <c r="S31" s="125">
        <f>R31/$R$97</f>
        <v>4.8316114946292212E-2</v>
      </c>
    </row>
    <row r="32" spans="1:19">
      <c r="A32" s="34" t="s">
        <v>48</v>
      </c>
      <c r="B32" s="49" t="s">
        <v>49</v>
      </c>
      <c r="C32" s="50"/>
      <c r="D32" s="50"/>
      <c r="E32" s="51"/>
      <c r="F32" s="38" t="s">
        <v>50</v>
      </c>
      <c r="G32" s="38" t="s">
        <v>50</v>
      </c>
      <c r="H32" s="38" t="s">
        <v>50</v>
      </c>
      <c r="I32" s="38" t="s">
        <v>50</v>
      </c>
      <c r="J32" s="38" t="s">
        <v>50</v>
      </c>
      <c r="K32" s="38" t="s">
        <v>50</v>
      </c>
      <c r="L32" s="38" t="s">
        <v>50</v>
      </c>
      <c r="M32" s="38" t="s">
        <v>50</v>
      </c>
      <c r="N32" s="38" t="s">
        <v>50</v>
      </c>
      <c r="O32" s="38" t="s">
        <v>50</v>
      </c>
      <c r="P32" s="38" t="s">
        <v>50</v>
      </c>
      <c r="Q32" s="38">
        <f>39730*2*2</f>
        <v>158920</v>
      </c>
      <c r="R32" s="33">
        <f>SUM(Q32)</f>
        <v>158920</v>
      </c>
    </row>
    <row r="33" spans="1:19">
      <c r="A33" s="34" t="s">
        <v>51</v>
      </c>
      <c r="B33" s="49" t="s">
        <v>52</v>
      </c>
      <c r="C33" s="50"/>
      <c r="D33" s="50"/>
      <c r="E33" s="51">
        <v>80000</v>
      </c>
      <c r="F33" s="38">
        <f t="shared" ref="F33:P33" si="0">F31*0.45</f>
        <v>45000</v>
      </c>
      <c r="G33" s="38">
        <f t="shared" si="0"/>
        <v>45000</v>
      </c>
      <c r="H33" s="38">
        <f t="shared" si="0"/>
        <v>45000</v>
      </c>
      <c r="I33" s="38">
        <f t="shared" si="0"/>
        <v>45000</v>
      </c>
      <c r="J33" s="38">
        <f t="shared" si="0"/>
        <v>45000</v>
      </c>
      <c r="K33" s="38">
        <f t="shared" si="0"/>
        <v>45000</v>
      </c>
      <c r="L33" s="38">
        <f t="shared" si="0"/>
        <v>45000</v>
      </c>
      <c r="M33" s="38">
        <f t="shared" si="0"/>
        <v>45000</v>
      </c>
      <c r="N33" s="38">
        <f t="shared" si="0"/>
        <v>45000</v>
      </c>
      <c r="O33" s="38">
        <f t="shared" si="0"/>
        <v>45000</v>
      </c>
      <c r="P33" s="124">
        <f t="shared" si="0"/>
        <v>45000</v>
      </c>
      <c r="Q33" s="38">
        <f>(Q31+Q32)*0.45</f>
        <v>116514</v>
      </c>
      <c r="R33" s="33">
        <f>SUM(F33:Q33)</f>
        <v>611514</v>
      </c>
      <c r="S33" s="125">
        <f>R33/$R$97</f>
        <v>2.462165059605578E-2</v>
      </c>
    </row>
    <row r="34" spans="1:19" ht="15.75">
      <c r="A34" s="52"/>
      <c r="B34" s="53" t="s">
        <v>43</v>
      </c>
      <c r="C34" s="54"/>
      <c r="D34" s="55"/>
      <c r="E34" s="56">
        <f t="shared" ref="E34:P34" si="1">E33+E31</f>
        <v>204200</v>
      </c>
      <c r="F34" s="57">
        <f t="shared" si="1"/>
        <v>145000</v>
      </c>
      <c r="G34" s="57">
        <f t="shared" si="1"/>
        <v>145000</v>
      </c>
      <c r="H34" s="57">
        <f t="shared" si="1"/>
        <v>145000</v>
      </c>
      <c r="I34" s="57">
        <f t="shared" si="1"/>
        <v>145000</v>
      </c>
      <c r="J34" s="57">
        <f t="shared" si="1"/>
        <v>145000</v>
      </c>
      <c r="K34" s="57">
        <f t="shared" si="1"/>
        <v>145000</v>
      </c>
      <c r="L34" s="57">
        <f t="shared" si="1"/>
        <v>145000</v>
      </c>
      <c r="M34" s="57">
        <f t="shared" si="1"/>
        <v>145000</v>
      </c>
      <c r="N34" s="57">
        <f t="shared" si="1"/>
        <v>145000</v>
      </c>
      <c r="O34" s="57">
        <f t="shared" si="1"/>
        <v>145000</v>
      </c>
      <c r="P34" s="57">
        <f t="shared" si="1"/>
        <v>145000</v>
      </c>
      <c r="Q34" s="57">
        <f>Q33+Q32+Q31</f>
        <v>375434</v>
      </c>
      <c r="R34" s="57">
        <f>SUM(R31:R33)</f>
        <v>1970434</v>
      </c>
    </row>
    <row r="35" spans="1:19" ht="15.75">
      <c r="A35" s="29" t="s">
        <v>53</v>
      </c>
      <c r="B35" s="45" t="s">
        <v>54</v>
      </c>
      <c r="C35" s="46"/>
      <c r="D35" s="46"/>
      <c r="E35" s="47">
        <v>2000</v>
      </c>
      <c r="F35" s="33">
        <v>2000</v>
      </c>
      <c r="G35" s="33">
        <v>2000</v>
      </c>
      <c r="H35" s="33">
        <v>2000</v>
      </c>
      <c r="I35" s="33">
        <v>2000</v>
      </c>
      <c r="J35" s="33">
        <v>2000</v>
      </c>
      <c r="K35" s="33">
        <v>2000</v>
      </c>
      <c r="L35" s="33">
        <v>2000</v>
      </c>
      <c r="M35" s="33">
        <v>2000</v>
      </c>
      <c r="N35" s="33">
        <v>2000</v>
      </c>
      <c r="O35" s="33">
        <v>2000</v>
      </c>
      <c r="P35" s="33">
        <v>2000</v>
      </c>
      <c r="Q35" s="33">
        <v>2000</v>
      </c>
      <c r="R35" s="33">
        <f>SUM(F35:Q35)</f>
        <v>24000</v>
      </c>
    </row>
    <row r="36" spans="1:19" ht="15.75">
      <c r="A36" s="52"/>
      <c r="B36" s="53" t="s">
        <v>43</v>
      </c>
      <c r="C36" s="54"/>
      <c r="D36" s="55"/>
      <c r="E36" s="56">
        <f t="shared" ref="E36:R36" si="2">E35</f>
        <v>2000</v>
      </c>
      <c r="F36" s="57">
        <f t="shared" si="2"/>
        <v>2000</v>
      </c>
      <c r="G36" s="57">
        <f t="shared" si="2"/>
        <v>2000</v>
      </c>
      <c r="H36" s="57">
        <f t="shared" si="2"/>
        <v>2000</v>
      </c>
      <c r="I36" s="57">
        <f t="shared" si="2"/>
        <v>2000</v>
      </c>
      <c r="J36" s="57">
        <f t="shared" si="2"/>
        <v>2000</v>
      </c>
      <c r="K36" s="57">
        <f t="shared" si="2"/>
        <v>2000</v>
      </c>
      <c r="L36" s="57">
        <f t="shared" si="2"/>
        <v>2000</v>
      </c>
      <c r="M36" s="57">
        <f t="shared" si="2"/>
        <v>2000</v>
      </c>
      <c r="N36" s="57">
        <f t="shared" si="2"/>
        <v>2000</v>
      </c>
      <c r="O36" s="57">
        <f t="shared" si="2"/>
        <v>2000</v>
      </c>
      <c r="P36" s="57">
        <f t="shared" si="2"/>
        <v>2000</v>
      </c>
      <c r="Q36" s="57">
        <f t="shared" si="2"/>
        <v>2000</v>
      </c>
      <c r="R36" s="57">
        <f t="shared" si="2"/>
        <v>24000</v>
      </c>
    </row>
    <row r="37" spans="1:19" ht="15.75">
      <c r="A37" s="29" t="s">
        <v>55</v>
      </c>
      <c r="B37" s="45" t="s">
        <v>56</v>
      </c>
      <c r="C37" s="46"/>
      <c r="D37" s="46"/>
      <c r="E37" s="47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>
      <c r="A38" s="34" t="s">
        <v>57</v>
      </c>
      <c r="B38" s="49" t="s">
        <v>58</v>
      </c>
      <c r="C38" s="50"/>
      <c r="D38" s="50"/>
      <c r="E38" s="51">
        <f>83000</f>
        <v>83000</v>
      </c>
      <c r="F38" s="38">
        <v>85000</v>
      </c>
      <c r="G38" s="124">
        <v>85000</v>
      </c>
      <c r="H38" s="38">
        <v>85000</v>
      </c>
      <c r="I38" s="124">
        <v>85000</v>
      </c>
      <c r="J38" s="38">
        <v>85000</v>
      </c>
      <c r="K38" s="124">
        <v>85000</v>
      </c>
      <c r="L38" s="38">
        <v>85000</v>
      </c>
      <c r="M38" s="124">
        <v>85000</v>
      </c>
      <c r="N38" s="38">
        <v>85000</v>
      </c>
      <c r="O38" s="124">
        <v>85000</v>
      </c>
      <c r="P38" s="38">
        <v>85000</v>
      </c>
      <c r="Q38" s="124">
        <v>85000</v>
      </c>
      <c r="R38" s="33">
        <f>SUM(F38:Q38)</f>
        <v>1020000</v>
      </c>
    </row>
    <row r="39" spans="1:19" ht="25.5" hidden="1" customHeight="1">
      <c r="A39" s="34" t="s">
        <v>59</v>
      </c>
      <c r="B39" s="58" t="s">
        <v>60</v>
      </c>
      <c r="C39" s="59"/>
      <c r="D39" s="59"/>
      <c r="E39" s="60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33"/>
    </row>
    <row r="40" spans="1:19" hidden="1">
      <c r="A40" s="34" t="s">
        <v>61</v>
      </c>
      <c r="B40" s="49" t="s">
        <v>62</v>
      </c>
      <c r="C40" s="50"/>
      <c r="D40" s="50"/>
      <c r="E40" s="51"/>
      <c r="F40" s="38"/>
      <c r="G40" s="38"/>
      <c r="H40" s="38"/>
      <c r="I40" s="38"/>
      <c r="J40" s="38"/>
      <c r="K40" s="61"/>
      <c r="L40" s="61"/>
      <c r="M40" s="61"/>
      <c r="N40" s="61"/>
      <c r="O40" s="61"/>
      <c r="P40" s="61"/>
      <c r="Q40" s="61"/>
      <c r="R40" s="33"/>
    </row>
    <row r="41" spans="1:19" ht="15.75">
      <c r="A41" s="52"/>
      <c r="B41" s="53" t="s">
        <v>43</v>
      </c>
      <c r="C41" s="54"/>
      <c r="D41" s="55"/>
      <c r="E41" s="56">
        <f t="shared" ref="E41:R41" si="3">E38</f>
        <v>83000</v>
      </c>
      <c r="F41" s="57">
        <f t="shared" si="3"/>
        <v>85000</v>
      </c>
      <c r="G41" s="57">
        <f t="shared" si="3"/>
        <v>85000</v>
      </c>
      <c r="H41" s="57">
        <f t="shared" si="3"/>
        <v>85000</v>
      </c>
      <c r="I41" s="57">
        <f t="shared" si="3"/>
        <v>85000</v>
      </c>
      <c r="J41" s="57">
        <f t="shared" si="3"/>
        <v>85000</v>
      </c>
      <c r="K41" s="62">
        <f t="shared" si="3"/>
        <v>85000</v>
      </c>
      <c r="L41" s="62">
        <f t="shared" si="3"/>
        <v>85000</v>
      </c>
      <c r="M41" s="62">
        <f t="shared" si="3"/>
        <v>85000</v>
      </c>
      <c r="N41" s="62">
        <f t="shared" si="3"/>
        <v>85000</v>
      </c>
      <c r="O41" s="62">
        <f t="shared" si="3"/>
        <v>85000</v>
      </c>
      <c r="P41" s="62">
        <f t="shared" si="3"/>
        <v>85000</v>
      </c>
      <c r="Q41" s="62">
        <f t="shared" si="3"/>
        <v>85000</v>
      </c>
      <c r="R41" s="62">
        <f t="shared" si="3"/>
        <v>1020000</v>
      </c>
      <c r="S41" s="125">
        <f>R41/$R$97</f>
        <v>4.1068697704348379E-2</v>
      </c>
    </row>
    <row r="42" spans="1:19" ht="31.5">
      <c r="A42" s="29" t="s">
        <v>63</v>
      </c>
      <c r="B42" s="63" t="s">
        <v>150</v>
      </c>
      <c r="C42" s="64"/>
      <c r="D42" s="64"/>
      <c r="E42" s="65"/>
      <c r="F42" s="33"/>
      <c r="G42" s="33"/>
      <c r="H42" s="33"/>
      <c r="I42" s="33" t="s">
        <v>64</v>
      </c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26.25" hidden="1" customHeight="1">
      <c r="A43" s="34" t="s">
        <v>65</v>
      </c>
      <c r="B43" s="58" t="s">
        <v>66</v>
      </c>
      <c r="C43" s="59"/>
      <c r="D43" s="59"/>
      <c r="E43" s="60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33"/>
    </row>
    <row r="44" spans="1:19" ht="26.25" hidden="1" customHeight="1">
      <c r="A44" s="34" t="s">
        <v>67</v>
      </c>
      <c r="B44" s="58" t="s">
        <v>68</v>
      </c>
      <c r="C44" s="59"/>
      <c r="D44" s="59"/>
      <c r="E44" s="60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33"/>
    </row>
    <row r="45" spans="1:19" ht="20.25" customHeight="1">
      <c r="A45" s="126" t="s">
        <v>69</v>
      </c>
      <c r="B45" s="83" t="s">
        <v>70</v>
      </c>
      <c r="C45" s="83"/>
      <c r="D45" s="83"/>
      <c r="E45" s="83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8"/>
    </row>
    <row r="46" spans="1:19" ht="23.25" customHeight="1">
      <c r="A46" s="126" t="s">
        <v>71</v>
      </c>
      <c r="B46" s="83" t="s">
        <v>72</v>
      </c>
      <c r="C46" s="83"/>
      <c r="D46" s="83"/>
      <c r="E46" s="83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8">
        <f>SUM(F46:Q46)</f>
        <v>0</v>
      </c>
    </row>
    <row r="47" spans="1:19" ht="15.75">
      <c r="A47" s="52"/>
      <c r="B47" s="55" t="s">
        <v>43</v>
      </c>
      <c r="C47" s="54"/>
      <c r="D47" s="55"/>
      <c r="E47" s="56">
        <f t="shared" ref="E47:R47" si="4">E46+E45</f>
        <v>0</v>
      </c>
      <c r="F47" s="57">
        <f t="shared" si="4"/>
        <v>0</v>
      </c>
      <c r="G47" s="57">
        <f t="shared" si="4"/>
        <v>0</v>
      </c>
      <c r="H47" s="57">
        <f t="shared" si="4"/>
        <v>0</v>
      </c>
      <c r="I47" s="57">
        <f t="shared" si="4"/>
        <v>0</v>
      </c>
      <c r="J47" s="57">
        <f t="shared" si="4"/>
        <v>0</v>
      </c>
      <c r="K47" s="57">
        <f t="shared" si="4"/>
        <v>0</v>
      </c>
      <c r="L47" s="57">
        <f t="shared" si="4"/>
        <v>0</v>
      </c>
      <c r="M47" s="57">
        <f t="shared" si="4"/>
        <v>0</v>
      </c>
      <c r="N47" s="57">
        <f t="shared" si="4"/>
        <v>0</v>
      </c>
      <c r="O47" s="57">
        <f t="shared" si="4"/>
        <v>0</v>
      </c>
      <c r="P47" s="57">
        <f t="shared" si="4"/>
        <v>0</v>
      </c>
      <c r="Q47" s="57">
        <f t="shared" si="4"/>
        <v>0</v>
      </c>
      <c r="R47" s="57">
        <f t="shared" si="4"/>
        <v>0</v>
      </c>
    </row>
    <row r="48" spans="1:19" ht="27.75" customHeight="1">
      <c r="A48" s="29" t="s">
        <v>73</v>
      </c>
      <c r="B48" s="63" t="s">
        <v>74</v>
      </c>
      <c r="C48" s="64"/>
      <c r="D48" s="64"/>
      <c r="E48" s="65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9" ht="27.75" customHeight="1">
      <c r="A49" s="34" t="s">
        <v>75</v>
      </c>
      <c r="B49" s="58" t="s">
        <v>76</v>
      </c>
      <c r="C49" s="59"/>
      <c r="D49" s="59"/>
      <c r="E49" s="60">
        <v>330000</v>
      </c>
      <c r="F49" s="38">
        <v>355000</v>
      </c>
      <c r="G49" s="124">
        <v>355000</v>
      </c>
      <c r="H49" s="38">
        <v>355000</v>
      </c>
      <c r="I49" s="124">
        <v>276000</v>
      </c>
      <c r="J49" s="124">
        <v>276000</v>
      </c>
      <c r="K49" s="124">
        <v>276000</v>
      </c>
      <c r="L49" s="124">
        <v>276000</v>
      </c>
      <c r="M49" s="124">
        <v>276000</v>
      </c>
      <c r="N49" s="38">
        <v>330000</v>
      </c>
      <c r="O49" s="124">
        <v>355000</v>
      </c>
      <c r="P49" s="38">
        <v>355000</v>
      </c>
      <c r="Q49" s="124">
        <v>355000</v>
      </c>
      <c r="R49" s="38">
        <f>F49+G49+H49+I49+J49+K49+L49+M49+N49+O49+P49+Q49</f>
        <v>3840000</v>
      </c>
      <c r="S49" s="125">
        <f>R49/$R$97</f>
        <v>0.15461156782813507</v>
      </c>
    </row>
    <row r="50" spans="1:19" ht="30" customHeight="1">
      <c r="A50" s="34" t="s">
        <v>77</v>
      </c>
      <c r="B50" s="58" t="s">
        <v>78</v>
      </c>
      <c r="C50" s="59"/>
      <c r="D50" s="59"/>
      <c r="E50" s="60">
        <v>210000</v>
      </c>
      <c r="F50" s="38">
        <v>210000</v>
      </c>
      <c r="G50" s="38">
        <v>210000</v>
      </c>
      <c r="H50" s="38">
        <v>210000</v>
      </c>
      <c r="I50" s="38">
        <v>210000</v>
      </c>
      <c r="J50" s="38">
        <v>210000</v>
      </c>
      <c r="K50" s="38">
        <v>210000</v>
      </c>
      <c r="L50" s="38">
        <v>210000</v>
      </c>
      <c r="M50" s="38">
        <v>210000</v>
      </c>
      <c r="N50" s="38">
        <v>210000</v>
      </c>
      <c r="O50" s="38">
        <v>210000</v>
      </c>
      <c r="P50" s="38">
        <v>210000</v>
      </c>
      <c r="Q50" s="38">
        <v>210000</v>
      </c>
      <c r="R50" s="38">
        <f>F50+G50+H50+I50+J50+K50+L50+M50+N50+O50+P50+Q50</f>
        <v>2520000</v>
      </c>
      <c r="S50" s="125">
        <f>R50/$R$97</f>
        <v>0.10146384138721364</v>
      </c>
    </row>
    <row r="51" spans="1:19" ht="27" customHeight="1">
      <c r="A51" s="34" t="s">
        <v>79</v>
      </c>
      <c r="B51" s="58" t="s">
        <v>80</v>
      </c>
      <c r="C51" s="58"/>
      <c r="D51" s="58"/>
      <c r="E51" s="60"/>
      <c r="F51" s="38"/>
      <c r="G51" s="38">
        <v>800000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>
        <f>F51+G51+H51+I51+J51+K51+L51+M51+N51+O51+P51+Q51</f>
        <v>800000</v>
      </c>
    </row>
    <row r="52" spans="1:19" ht="22.5" customHeight="1">
      <c r="A52" s="34" t="s">
        <v>81</v>
      </c>
      <c r="B52" s="58" t="s">
        <v>82</v>
      </c>
      <c r="C52" s="59"/>
      <c r="D52" s="59"/>
      <c r="E52" s="60">
        <v>230000</v>
      </c>
      <c r="F52" s="38">
        <v>230000</v>
      </c>
      <c r="G52" s="38">
        <v>230000</v>
      </c>
      <c r="H52" s="38">
        <v>230000</v>
      </c>
      <c r="I52" s="38">
        <v>230000</v>
      </c>
      <c r="J52" s="38">
        <v>230000</v>
      </c>
      <c r="K52" s="38">
        <v>230000</v>
      </c>
      <c r="L52" s="38">
        <v>230000</v>
      </c>
      <c r="M52" s="38">
        <v>230000</v>
      </c>
      <c r="N52" s="38">
        <v>230000</v>
      </c>
      <c r="O52" s="38">
        <v>230000</v>
      </c>
      <c r="P52" s="38">
        <v>230000</v>
      </c>
      <c r="Q52" s="38">
        <v>230000</v>
      </c>
      <c r="R52" s="38">
        <f>F52+G52+H52+I52+J52+K52+L52+M52+N52+O52+P52+Q52</f>
        <v>2760000</v>
      </c>
      <c r="S52" s="125">
        <f>R52/$R$97</f>
        <v>0.11112706437647209</v>
      </c>
    </row>
    <row r="53" spans="1:19" ht="28.5" customHeight="1">
      <c r="A53" s="34" t="s">
        <v>83</v>
      </c>
      <c r="B53" s="58" t="s">
        <v>84</v>
      </c>
      <c r="C53" s="59"/>
      <c r="D53" s="59"/>
      <c r="E53" s="60">
        <v>0</v>
      </c>
      <c r="F53" s="38">
        <v>20000</v>
      </c>
      <c r="G53" s="124">
        <v>20000</v>
      </c>
      <c r="H53" s="38">
        <v>20000</v>
      </c>
      <c r="I53" s="124">
        <v>20000</v>
      </c>
      <c r="J53" s="38">
        <v>20000</v>
      </c>
      <c r="K53" s="124">
        <v>20000</v>
      </c>
      <c r="L53" s="38">
        <v>20000</v>
      </c>
      <c r="M53" s="124">
        <v>20000</v>
      </c>
      <c r="N53" s="38">
        <v>20000</v>
      </c>
      <c r="O53" s="124">
        <v>20000</v>
      </c>
      <c r="P53" s="124">
        <v>20000</v>
      </c>
      <c r="Q53" s="124">
        <v>20000</v>
      </c>
      <c r="R53" s="38">
        <f>F53+G53+H53+I53+J53+K53+L53+M53+N53+O53+P53+Q53</f>
        <v>240000</v>
      </c>
    </row>
    <row r="54" spans="1:19" ht="15.75">
      <c r="A54" s="52"/>
      <c r="B54" s="55" t="s">
        <v>43</v>
      </c>
      <c r="C54" s="55"/>
      <c r="D54" s="55"/>
      <c r="E54" s="56">
        <f t="shared" ref="E54:R54" si="5">E53+E52+E51+E50+E49</f>
        <v>770000</v>
      </c>
      <c r="F54" s="57">
        <f t="shared" si="5"/>
        <v>815000</v>
      </c>
      <c r="G54" s="57">
        <f t="shared" si="5"/>
        <v>1615000</v>
      </c>
      <c r="H54" s="57">
        <f t="shared" si="5"/>
        <v>815000</v>
      </c>
      <c r="I54" s="57">
        <f t="shared" si="5"/>
        <v>736000</v>
      </c>
      <c r="J54" s="57">
        <f t="shared" si="5"/>
        <v>736000</v>
      </c>
      <c r="K54" s="57">
        <f t="shared" si="5"/>
        <v>736000</v>
      </c>
      <c r="L54" s="57">
        <f t="shared" si="5"/>
        <v>736000</v>
      </c>
      <c r="M54" s="57">
        <f t="shared" si="5"/>
        <v>736000</v>
      </c>
      <c r="N54" s="57">
        <f t="shared" si="5"/>
        <v>790000</v>
      </c>
      <c r="O54" s="57">
        <f t="shared" si="5"/>
        <v>815000</v>
      </c>
      <c r="P54" s="57">
        <f t="shared" si="5"/>
        <v>815000</v>
      </c>
      <c r="Q54" s="57">
        <f t="shared" si="5"/>
        <v>815000</v>
      </c>
      <c r="R54" s="57">
        <f t="shared" si="5"/>
        <v>10160000</v>
      </c>
    </row>
    <row r="55" spans="1:19" ht="31.5" customHeight="1">
      <c r="A55" s="67" t="s">
        <v>85</v>
      </c>
      <c r="B55" s="63" t="s">
        <v>86</v>
      </c>
      <c r="C55" s="64"/>
      <c r="D55" s="64"/>
      <c r="E55" s="65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38">
        <f>SUM(F55:Q55)</f>
        <v>0</v>
      </c>
    </row>
    <row r="56" spans="1:19" hidden="1">
      <c r="A56" s="34" t="s">
        <v>87</v>
      </c>
      <c r="B56" s="49" t="s">
        <v>88</v>
      </c>
      <c r="C56" s="50"/>
      <c r="D56" s="50"/>
      <c r="E56" s="51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33"/>
    </row>
    <row r="57" spans="1:19" ht="27" hidden="1" customHeight="1">
      <c r="A57" s="34" t="s">
        <v>89</v>
      </c>
      <c r="B57" s="58" t="s">
        <v>90</v>
      </c>
      <c r="C57" s="59"/>
      <c r="D57" s="59"/>
      <c r="E57" s="60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33"/>
    </row>
    <row r="58" spans="1:19" ht="28.5" customHeight="1">
      <c r="A58" s="34" t="s">
        <v>91</v>
      </c>
      <c r="B58" s="69" t="s">
        <v>92</v>
      </c>
      <c r="C58" s="70"/>
      <c r="D58" s="70"/>
      <c r="E58" s="71">
        <v>7800</v>
      </c>
      <c r="F58" s="129">
        <v>10000</v>
      </c>
      <c r="G58" s="129">
        <v>10000</v>
      </c>
      <c r="H58" s="129">
        <v>10000</v>
      </c>
      <c r="I58" s="129">
        <v>10000</v>
      </c>
      <c r="J58" s="129">
        <v>10000</v>
      </c>
      <c r="K58" s="129">
        <v>10000</v>
      </c>
      <c r="L58" s="129">
        <v>10000</v>
      </c>
      <c r="M58" s="129">
        <v>10000</v>
      </c>
      <c r="N58" s="129">
        <v>10000</v>
      </c>
      <c r="O58" s="129">
        <v>10000</v>
      </c>
      <c r="P58" s="129">
        <v>10000</v>
      </c>
      <c r="Q58" s="129">
        <v>10000</v>
      </c>
      <c r="R58" s="38">
        <f>SUM(F58:Q58)</f>
        <v>120000</v>
      </c>
    </row>
    <row r="59" spans="1:19" ht="28.5" customHeight="1">
      <c r="A59" s="72" t="s">
        <v>93</v>
      </c>
      <c r="B59" s="73" t="s">
        <v>151</v>
      </c>
      <c r="C59" s="59"/>
      <c r="D59" s="59"/>
      <c r="E59" s="74">
        <v>7000</v>
      </c>
      <c r="F59" s="38">
        <v>10000</v>
      </c>
      <c r="G59" s="124">
        <v>10000</v>
      </c>
      <c r="H59" s="38">
        <v>10000</v>
      </c>
      <c r="I59" s="124">
        <v>10000</v>
      </c>
      <c r="J59" s="38">
        <v>10000</v>
      </c>
      <c r="K59" s="124">
        <v>10000</v>
      </c>
      <c r="L59" s="38">
        <v>10000</v>
      </c>
      <c r="M59" s="124">
        <v>10000</v>
      </c>
      <c r="N59" s="38">
        <v>10000</v>
      </c>
      <c r="O59" s="124">
        <v>10000</v>
      </c>
      <c r="P59" s="38">
        <v>10000</v>
      </c>
      <c r="Q59" s="124">
        <v>10000</v>
      </c>
      <c r="R59" s="38">
        <f>SUM(F59:Q59)</f>
        <v>120000</v>
      </c>
    </row>
    <row r="60" spans="1:19" ht="15.75">
      <c r="A60" s="52"/>
      <c r="B60" s="76" t="s">
        <v>43</v>
      </c>
      <c r="C60" s="54"/>
      <c r="D60" s="55"/>
      <c r="E60" s="77">
        <f t="shared" ref="E60:Q60" si="6">SUM(E58:E59)</f>
        <v>14800</v>
      </c>
      <c r="F60" s="78">
        <f t="shared" si="6"/>
        <v>20000</v>
      </c>
      <c r="G60" s="78">
        <f t="shared" si="6"/>
        <v>20000</v>
      </c>
      <c r="H60" s="78">
        <f t="shared" si="6"/>
        <v>20000</v>
      </c>
      <c r="I60" s="78">
        <f t="shared" si="6"/>
        <v>20000</v>
      </c>
      <c r="J60" s="78">
        <f t="shared" si="6"/>
        <v>20000</v>
      </c>
      <c r="K60" s="78">
        <f t="shared" si="6"/>
        <v>20000</v>
      </c>
      <c r="L60" s="78">
        <f t="shared" si="6"/>
        <v>20000</v>
      </c>
      <c r="M60" s="78">
        <f t="shared" si="6"/>
        <v>20000</v>
      </c>
      <c r="N60" s="78">
        <f t="shared" si="6"/>
        <v>20000</v>
      </c>
      <c r="O60" s="78">
        <f t="shared" si="6"/>
        <v>20000</v>
      </c>
      <c r="P60" s="78">
        <f t="shared" si="6"/>
        <v>20000</v>
      </c>
      <c r="Q60" s="78">
        <f t="shared" si="6"/>
        <v>20000</v>
      </c>
      <c r="R60" s="57">
        <f>R59+R58+R57+R56+R55</f>
        <v>240000</v>
      </c>
    </row>
    <row r="61" spans="1:19" ht="15.75">
      <c r="A61" s="29" t="s">
        <v>94</v>
      </c>
      <c r="B61" s="45" t="s">
        <v>95</v>
      </c>
      <c r="C61" s="46"/>
      <c r="D61" s="46"/>
      <c r="E61" s="47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33"/>
    </row>
    <row r="62" spans="1:19">
      <c r="A62" s="34" t="s">
        <v>65</v>
      </c>
      <c r="B62" s="49" t="s">
        <v>96</v>
      </c>
      <c r="C62" s="50"/>
      <c r="D62" s="50"/>
      <c r="E62" s="51">
        <v>11000</v>
      </c>
      <c r="F62" s="38">
        <v>12000</v>
      </c>
      <c r="G62" s="38">
        <v>12000</v>
      </c>
      <c r="H62" s="38">
        <v>12000</v>
      </c>
      <c r="I62" s="38">
        <v>12000</v>
      </c>
      <c r="J62" s="38">
        <v>12000</v>
      </c>
      <c r="K62" s="38">
        <v>12000</v>
      </c>
      <c r="L62" s="38">
        <v>12000</v>
      </c>
      <c r="M62" s="38">
        <v>12000</v>
      </c>
      <c r="N62" s="38">
        <v>12000</v>
      </c>
      <c r="O62" s="38">
        <v>12000</v>
      </c>
      <c r="P62" s="38">
        <v>12000</v>
      </c>
      <c r="Q62" s="38">
        <v>12000</v>
      </c>
      <c r="R62" s="38">
        <f t="shared" ref="R62:R72" si="7">SUM(F62:Q62)</f>
        <v>144000</v>
      </c>
    </row>
    <row r="63" spans="1:19">
      <c r="A63" s="34" t="s">
        <v>67</v>
      </c>
      <c r="B63" s="49" t="s">
        <v>97</v>
      </c>
      <c r="C63" s="50"/>
      <c r="D63" s="50"/>
      <c r="E63" s="51">
        <v>0</v>
      </c>
      <c r="F63" s="38">
        <v>5000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f t="shared" si="7"/>
        <v>5000</v>
      </c>
    </row>
    <row r="64" spans="1:19" ht="18" customHeight="1">
      <c r="A64" s="34" t="s">
        <v>98</v>
      </c>
      <c r="B64" s="58" t="s">
        <v>99</v>
      </c>
      <c r="C64" s="50"/>
      <c r="D64" s="50"/>
      <c r="E64" s="60">
        <v>0</v>
      </c>
      <c r="F64" s="96">
        <v>0</v>
      </c>
      <c r="G64" s="96">
        <v>0</v>
      </c>
      <c r="H64" s="96">
        <v>0</v>
      </c>
      <c r="I64" s="96">
        <v>15000</v>
      </c>
      <c r="J64" s="96">
        <v>0</v>
      </c>
      <c r="K64" s="96">
        <v>0</v>
      </c>
      <c r="L64" s="96">
        <v>0</v>
      </c>
      <c r="M64" s="96">
        <v>0</v>
      </c>
      <c r="N64" s="130">
        <v>15000</v>
      </c>
      <c r="O64" s="66">
        <v>0</v>
      </c>
      <c r="P64" s="96">
        <v>0</v>
      </c>
      <c r="Q64" s="96">
        <v>0</v>
      </c>
      <c r="R64" s="38">
        <f t="shared" si="7"/>
        <v>30000</v>
      </c>
    </row>
    <row r="65" spans="1:37" ht="21" customHeight="1">
      <c r="A65" s="34" t="s">
        <v>100</v>
      </c>
      <c r="B65" s="58" t="s">
        <v>101</v>
      </c>
      <c r="C65" s="50"/>
      <c r="D65" s="50"/>
      <c r="E65" s="79">
        <v>520000</v>
      </c>
      <c r="F65" s="131">
        <v>510000</v>
      </c>
      <c r="G65" s="131">
        <v>510000</v>
      </c>
      <c r="H65" s="131">
        <v>510000</v>
      </c>
      <c r="I65" s="131">
        <v>510000</v>
      </c>
      <c r="J65" s="131">
        <v>510000</v>
      </c>
      <c r="K65" s="131">
        <v>510000</v>
      </c>
      <c r="L65" s="131">
        <v>510000</v>
      </c>
      <c r="M65" s="131">
        <v>510000</v>
      </c>
      <c r="N65" s="131">
        <v>510000</v>
      </c>
      <c r="O65" s="131">
        <v>520000</v>
      </c>
      <c r="P65" s="131">
        <v>510000</v>
      </c>
      <c r="Q65" s="131">
        <v>510000</v>
      </c>
      <c r="R65" s="38">
        <f t="shared" si="7"/>
        <v>6130000</v>
      </c>
    </row>
    <row r="66" spans="1:37" ht="21" customHeight="1">
      <c r="A66" s="34" t="s">
        <v>102</v>
      </c>
      <c r="B66" s="58" t="s">
        <v>103</v>
      </c>
      <c r="C66" s="50"/>
      <c r="D66" s="50"/>
      <c r="E66" s="80">
        <v>60500</v>
      </c>
      <c r="F66" s="132">
        <v>65000</v>
      </c>
      <c r="G66" s="133">
        <v>65000</v>
      </c>
      <c r="H66" s="133">
        <v>65000</v>
      </c>
      <c r="I66" s="133">
        <v>65000</v>
      </c>
      <c r="J66" s="133">
        <v>65000</v>
      </c>
      <c r="K66" s="133">
        <v>65000</v>
      </c>
      <c r="L66" s="133">
        <v>65000</v>
      </c>
      <c r="M66" s="133">
        <v>65000</v>
      </c>
      <c r="N66" s="133">
        <v>65000</v>
      </c>
      <c r="O66" s="133">
        <v>65000</v>
      </c>
      <c r="P66" s="133">
        <v>65000</v>
      </c>
      <c r="Q66" s="134">
        <v>65000</v>
      </c>
      <c r="R66" s="38">
        <f t="shared" si="7"/>
        <v>780000</v>
      </c>
    </row>
    <row r="67" spans="1:37" ht="31.5" customHeight="1">
      <c r="A67" s="34" t="s">
        <v>104</v>
      </c>
      <c r="B67" s="58" t="s">
        <v>105</v>
      </c>
      <c r="C67" s="58"/>
      <c r="D67" s="58"/>
      <c r="E67" s="58"/>
      <c r="F67" s="38">
        <v>3000</v>
      </c>
      <c r="G67" s="38">
        <v>3000</v>
      </c>
      <c r="H67" s="38">
        <v>3000</v>
      </c>
      <c r="I67" s="38">
        <v>3000</v>
      </c>
      <c r="J67" s="38">
        <v>3000</v>
      </c>
      <c r="K67" s="38">
        <v>3000</v>
      </c>
      <c r="L67" s="38">
        <v>3000</v>
      </c>
      <c r="M67" s="38">
        <v>3000</v>
      </c>
      <c r="N67" s="38">
        <v>3000</v>
      </c>
      <c r="O67" s="38">
        <v>3000</v>
      </c>
      <c r="P67" s="38">
        <v>3000</v>
      </c>
      <c r="Q67" s="38">
        <v>3000</v>
      </c>
      <c r="R67" s="38">
        <f t="shared" si="7"/>
        <v>36000</v>
      </c>
    </row>
    <row r="68" spans="1:37" ht="26.25" customHeight="1">
      <c r="A68" s="34" t="s">
        <v>106</v>
      </c>
      <c r="B68" s="58" t="s">
        <v>107</v>
      </c>
      <c r="C68" s="58"/>
      <c r="D68" s="58"/>
      <c r="E68" s="58"/>
      <c r="F68" s="38">
        <v>2000</v>
      </c>
      <c r="G68" s="38">
        <v>2000</v>
      </c>
      <c r="H68" s="38">
        <v>2000</v>
      </c>
      <c r="I68" s="38">
        <v>2000</v>
      </c>
      <c r="J68" s="38">
        <v>2000</v>
      </c>
      <c r="K68" s="38">
        <v>2000</v>
      </c>
      <c r="L68" s="38">
        <v>2000</v>
      </c>
      <c r="M68" s="38">
        <v>2000</v>
      </c>
      <c r="N68" s="38">
        <v>2000</v>
      </c>
      <c r="O68" s="38">
        <v>2000</v>
      </c>
      <c r="P68" s="38">
        <v>2000</v>
      </c>
      <c r="Q68" s="38">
        <v>2000</v>
      </c>
      <c r="R68" s="38">
        <f t="shared" si="7"/>
        <v>24000</v>
      </c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</row>
    <row r="69" spans="1:37" ht="26.25" customHeight="1">
      <c r="A69" s="34" t="s">
        <v>108</v>
      </c>
      <c r="B69" s="58" t="s">
        <v>109</v>
      </c>
      <c r="C69" s="58"/>
      <c r="D69" s="58"/>
      <c r="E69" s="58"/>
      <c r="F69" s="38">
        <v>1000</v>
      </c>
      <c r="G69" s="38">
        <v>1000</v>
      </c>
      <c r="H69" s="38">
        <v>1000</v>
      </c>
      <c r="I69" s="38">
        <v>1000</v>
      </c>
      <c r="J69" s="38">
        <v>1000</v>
      </c>
      <c r="K69" s="38">
        <v>1000</v>
      </c>
      <c r="L69" s="38">
        <v>1000</v>
      </c>
      <c r="M69" s="38">
        <v>1000</v>
      </c>
      <c r="N69" s="38">
        <v>1000</v>
      </c>
      <c r="O69" s="38">
        <v>1000</v>
      </c>
      <c r="P69" s="38">
        <v>1000</v>
      </c>
      <c r="Q69" s="92">
        <v>1000</v>
      </c>
      <c r="R69" s="38">
        <f t="shared" si="7"/>
        <v>12000</v>
      </c>
    </row>
    <row r="70" spans="1:37" ht="44.25" customHeight="1">
      <c r="A70" s="34" t="s">
        <v>110</v>
      </c>
      <c r="B70" s="58" t="s">
        <v>152</v>
      </c>
      <c r="C70" s="58"/>
      <c r="D70" s="58"/>
      <c r="E70" s="135">
        <f>(406000+43000+47000)/3</f>
        <v>165333.33333333334</v>
      </c>
      <c r="F70" s="38">
        <v>150000</v>
      </c>
      <c r="G70" s="124">
        <v>150000</v>
      </c>
      <c r="H70" s="38">
        <v>150000</v>
      </c>
      <c r="I70" s="124">
        <v>150000</v>
      </c>
      <c r="J70" s="38">
        <v>150000</v>
      </c>
      <c r="K70" s="124">
        <v>150000</v>
      </c>
      <c r="L70" s="38">
        <v>150000</v>
      </c>
      <c r="M70" s="124">
        <v>150000</v>
      </c>
      <c r="N70" s="38">
        <v>150000</v>
      </c>
      <c r="O70" s="124">
        <v>150000</v>
      </c>
      <c r="P70" s="131">
        <v>150000</v>
      </c>
      <c r="Q70" s="38">
        <v>150000</v>
      </c>
      <c r="R70" s="136">
        <f t="shared" si="7"/>
        <v>1800000</v>
      </c>
      <c r="S70" s="1"/>
      <c r="T70" s="1"/>
      <c r="U70" s="1"/>
    </row>
    <row r="71" spans="1:37" ht="26.25" customHeight="1">
      <c r="A71" s="34" t="s">
        <v>111</v>
      </c>
      <c r="B71" s="58" t="s">
        <v>153</v>
      </c>
      <c r="C71" s="58"/>
      <c r="D71" s="58"/>
      <c r="E71" s="58"/>
      <c r="F71" s="38"/>
      <c r="G71" s="38"/>
      <c r="H71" s="38"/>
      <c r="I71" s="38">
        <v>100000</v>
      </c>
      <c r="J71" s="124">
        <v>100000</v>
      </c>
      <c r="K71" s="38"/>
      <c r="L71" s="38"/>
      <c r="M71" s="124">
        <v>100000</v>
      </c>
      <c r="N71" s="124">
        <v>100000</v>
      </c>
      <c r="O71" s="38"/>
      <c r="P71" s="38"/>
      <c r="Q71" s="124">
        <v>100000</v>
      </c>
      <c r="R71" s="38">
        <f t="shared" si="7"/>
        <v>500000</v>
      </c>
      <c r="S71" s="75"/>
      <c r="T71" s="75"/>
      <c r="U71" s="75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</row>
    <row r="72" spans="1:37" ht="15.75">
      <c r="A72" s="52"/>
      <c r="B72" s="55" t="s">
        <v>43</v>
      </c>
      <c r="C72" s="64"/>
      <c r="D72" s="64"/>
      <c r="E72" s="84">
        <f t="shared" ref="E72:Q72" si="8">E71+E70+E69+E68+E67+E66+E65+E64+E63+E62</f>
        <v>756833.33333333337</v>
      </c>
      <c r="F72" s="85">
        <f t="shared" si="8"/>
        <v>748000</v>
      </c>
      <c r="G72" s="85">
        <f t="shared" si="8"/>
        <v>743000</v>
      </c>
      <c r="H72" s="85">
        <f t="shared" si="8"/>
        <v>743000</v>
      </c>
      <c r="I72" s="85">
        <f t="shared" si="8"/>
        <v>858000</v>
      </c>
      <c r="J72" s="85">
        <f t="shared" si="8"/>
        <v>843000</v>
      </c>
      <c r="K72" s="85">
        <f t="shared" si="8"/>
        <v>743000</v>
      </c>
      <c r="L72" s="85">
        <f t="shared" si="8"/>
        <v>743000</v>
      </c>
      <c r="M72" s="85">
        <f t="shared" si="8"/>
        <v>843000</v>
      </c>
      <c r="N72" s="85">
        <f t="shared" si="8"/>
        <v>858000</v>
      </c>
      <c r="O72" s="85">
        <f t="shared" si="8"/>
        <v>753000</v>
      </c>
      <c r="P72" s="85">
        <f t="shared" si="8"/>
        <v>743000</v>
      </c>
      <c r="Q72" s="85">
        <f t="shared" si="8"/>
        <v>843000</v>
      </c>
      <c r="R72" s="85">
        <f t="shared" si="7"/>
        <v>9461000</v>
      </c>
    </row>
    <row r="73" spans="1:37" ht="31.5" hidden="1" customHeight="1">
      <c r="A73" s="34" t="s">
        <v>112</v>
      </c>
      <c r="B73" s="58" t="s">
        <v>113</v>
      </c>
      <c r="C73" s="59"/>
      <c r="D73" s="59"/>
      <c r="E73" s="60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3"/>
    </row>
    <row r="74" spans="1:37" ht="22.5" customHeight="1">
      <c r="A74" s="29" t="s">
        <v>114</v>
      </c>
      <c r="B74" s="86" t="s">
        <v>115</v>
      </c>
      <c r="C74" s="87"/>
      <c r="D74" s="87"/>
      <c r="E74" s="88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33"/>
    </row>
    <row r="75" spans="1:37" ht="27" customHeight="1">
      <c r="A75" s="81" t="s">
        <v>116</v>
      </c>
      <c r="B75" s="90" t="s">
        <v>117</v>
      </c>
      <c r="C75" s="90"/>
      <c r="D75" s="90"/>
      <c r="E75" s="90" t="s">
        <v>50</v>
      </c>
      <c r="F75" s="92">
        <v>10000</v>
      </c>
      <c r="G75" s="92">
        <v>10000</v>
      </c>
      <c r="H75" s="92">
        <v>10000</v>
      </c>
      <c r="I75" s="92">
        <v>10000</v>
      </c>
      <c r="J75" s="92">
        <v>15000</v>
      </c>
      <c r="K75" s="92">
        <v>15000</v>
      </c>
      <c r="L75" s="92">
        <v>15000</v>
      </c>
      <c r="M75" s="92">
        <v>15000</v>
      </c>
      <c r="N75" s="92">
        <v>15000</v>
      </c>
      <c r="O75" s="92">
        <v>10000</v>
      </c>
      <c r="P75" s="92">
        <v>10000</v>
      </c>
      <c r="Q75" s="92">
        <v>10000</v>
      </c>
      <c r="R75" s="38">
        <f>SUM(F75:Q75)</f>
        <v>145000</v>
      </c>
    </row>
    <row r="76" spans="1:37">
      <c r="A76" s="34" t="s">
        <v>118</v>
      </c>
      <c r="B76" s="49" t="s">
        <v>119</v>
      </c>
      <c r="C76" s="137"/>
      <c r="D76" s="137"/>
      <c r="E76" s="137" t="s">
        <v>50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>
        <v>10000</v>
      </c>
      <c r="R76" s="38">
        <f>SUM(F76:Q76)</f>
        <v>10000</v>
      </c>
    </row>
    <row r="77" spans="1:37">
      <c r="A77" s="34" t="s">
        <v>120</v>
      </c>
      <c r="B77" s="49" t="s">
        <v>121</v>
      </c>
      <c r="C77" s="137"/>
      <c r="D77" s="137"/>
      <c r="E77" s="137" t="s">
        <v>50</v>
      </c>
      <c r="F77" s="92">
        <v>10000</v>
      </c>
      <c r="G77" s="92">
        <v>10000</v>
      </c>
      <c r="H77" s="92">
        <v>10000</v>
      </c>
      <c r="I77" s="92"/>
      <c r="J77" s="92"/>
      <c r="K77" s="92"/>
      <c r="L77" s="92"/>
      <c r="M77" s="92"/>
      <c r="N77" s="92"/>
      <c r="O77" s="92"/>
      <c r="P77" s="92">
        <v>10000</v>
      </c>
      <c r="Q77" s="92">
        <v>10000</v>
      </c>
      <c r="R77" s="38">
        <f>Q77+P77+F77+G77+H77</f>
        <v>50000</v>
      </c>
    </row>
    <row r="78" spans="1:37" ht="15.75">
      <c r="A78" s="93"/>
      <c r="B78" s="53" t="s">
        <v>43</v>
      </c>
      <c r="C78" s="94"/>
      <c r="D78" s="94"/>
      <c r="E78" s="78">
        <v>35000</v>
      </c>
      <c r="F78" s="78">
        <f>F77+F76+F75</f>
        <v>20000</v>
      </c>
      <c r="G78" s="78">
        <f>G77+G76+G75</f>
        <v>20000</v>
      </c>
      <c r="H78" s="78">
        <f>H77+H76+H75</f>
        <v>20000</v>
      </c>
      <c r="I78" s="78">
        <f t="shared" ref="I78:O78" si="9">I76+I75</f>
        <v>10000</v>
      </c>
      <c r="J78" s="78">
        <f t="shared" si="9"/>
        <v>15000</v>
      </c>
      <c r="K78" s="78">
        <f t="shared" si="9"/>
        <v>15000</v>
      </c>
      <c r="L78" s="78">
        <f t="shared" si="9"/>
        <v>15000</v>
      </c>
      <c r="M78" s="78">
        <f t="shared" si="9"/>
        <v>15000</v>
      </c>
      <c r="N78" s="78">
        <f t="shared" si="9"/>
        <v>15000</v>
      </c>
      <c r="O78" s="78">
        <f t="shared" si="9"/>
        <v>10000</v>
      </c>
      <c r="P78" s="78">
        <f>P77+P76+P75</f>
        <v>20000</v>
      </c>
      <c r="Q78" s="78">
        <f>Q77+Q76+Q75</f>
        <v>30000</v>
      </c>
      <c r="R78" s="57">
        <f>R77+R76+R75</f>
        <v>205000</v>
      </c>
    </row>
    <row r="79" spans="1:37" ht="15.75">
      <c r="A79" s="52" t="s">
        <v>122</v>
      </c>
      <c r="B79" s="53" t="s">
        <v>123</v>
      </c>
      <c r="C79" s="94"/>
      <c r="D79" s="94"/>
      <c r="E79" s="95"/>
      <c r="F79" s="78"/>
      <c r="G79" s="78"/>
      <c r="H79" s="78">
        <v>100000</v>
      </c>
      <c r="I79" s="78"/>
      <c r="J79" s="78"/>
      <c r="K79" s="78"/>
      <c r="L79" s="78"/>
      <c r="M79" s="78"/>
      <c r="N79" s="78"/>
      <c r="O79" s="78"/>
      <c r="P79" s="78"/>
      <c r="Q79" s="78">
        <v>100000</v>
      </c>
      <c r="R79" s="57">
        <f>Q79+K79+H79</f>
        <v>200000</v>
      </c>
    </row>
    <row r="80" spans="1:37" ht="32.25" customHeight="1">
      <c r="A80" s="29" t="s">
        <v>124</v>
      </c>
      <c r="B80" s="63" t="s">
        <v>125</v>
      </c>
      <c r="C80" s="63"/>
      <c r="D80" s="63"/>
      <c r="E80" s="63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33"/>
    </row>
    <row r="81" spans="1:37" ht="30.75" hidden="1" customHeight="1">
      <c r="A81" s="34" t="s">
        <v>126</v>
      </c>
      <c r="B81" s="58" t="s">
        <v>127</v>
      </c>
      <c r="C81" s="58"/>
      <c r="D81" s="58"/>
      <c r="E81" s="58"/>
      <c r="F81" s="6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33"/>
    </row>
    <row r="82" spans="1:37" ht="26.25" customHeight="1">
      <c r="A82" s="34" t="s">
        <v>128</v>
      </c>
      <c r="B82" s="58" t="s">
        <v>129</v>
      </c>
      <c r="C82" s="58"/>
      <c r="D82" s="58"/>
      <c r="E82" s="58">
        <v>0</v>
      </c>
      <c r="F82" s="38"/>
      <c r="G82" s="38"/>
      <c r="H82" s="38"/>
      <c r="I82" s="38"/>
      <c r="J82" s="92"/>
      <c r="K82" s="92">
        <v>100000</v>
      </c>
      <c r="L82" s="92">
        <v>100000</v>
      </c>
      <c r="M82" s="92">
        <v>100000</v>
      </c>
      <c r="N82" s="92">
        <v>100000</v>
      </c>
      <c r="O82" s="92">
        <v>100000</v>
      </c>
      <c r="P82" s="92"/>
      <c r="Q82" s="92"/>
      <c r="R82" s="38">
        <f>SUM(F82:Q82)</f>
        <v>500000</v>
      </c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</row>
    <row r="83" spans="1:37" ht="15.75">
      <c r="A83" s="52"/>
      <c r="B83" s="97" t="s">
        <v>43</v>
      </c>
      <c r="C83" s="98"/>
      <c r="D83" s="98"/>
      <c r="E83" s="84">
        <v>0</v>
      </c>
      <c r="F83" s="85">
        <v>0</v>
      </c>
      <c r="G83" s="99">
        <v>0</v>
      </c>
      <c r="H83" s="99">
        <v>0</v>
      </c>
      <c r="I83" s="99">
        <v>0</v>
      </c>
      <c r="J83" s="99">
        <f t="shared" ref="J83:Q83" si="10">J82</f>
        <v>0</v>
      </c>
      <c r="K83" s="99">
        <f t="shared" si="10"/>
        <v>100000</v>
      </c>
      <c r="L83" s="99">
        <f t="shared" si="10"/>
        <v>100000</v>
      </c>
      <c r="M83" s="99">
        <f t="shared" si="10"/>
        <v>100000</v>
      </c>
      <c r="N83" s="99">
        <f t="shared" si="10"/>
        <v>100000</v>
      </c>
      <c r="O83" s="99">
        <f t="shared" si="10"/>
        <v>100000</v>
      </c>
      <c r="P83" s="99">
        <f t="shared" si="10"/>
        <v>0</v>
      </c>
      <c r="Q83" s="99">
        <f t="shared" si="10"/>
        <v>0</v>
      </c>
      <c r="R83" s="103">
        <f>SUM(F83:Q83)</f>
        <v>500000</v>
      </c>
    </row>
    <row r="84" spans="1:37" ht="33.75" customHeight="1">
      <c r="A84" s="67" t="s">
        <v>130</v>
      </c>
      <c r="B84" s="86" t="s">
        <v>131</v>
      </c>
      <c r="C84" s="86"/>
      <c r="D84" s="86"/>
      <c r="E84" s="86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33"/>
    </row>
    <row r="85" spans="1:37" ht="16.5" customHeight="1">
      <c r="A85" s="34" t="s">
        <v>112</v>
      </c>
      <c r="B85" s="138" t="s">
        <v>132</v>
      </c>
      <c r="C85" s="58"/>
      <c r="D85" s="58"/>
      <c r="E85" s="58">
        <v>0</v>
      </c>
      <c r="F85" s="38">
        <v>3000</v>
      </c>
      <c r="G85" s="38">
        <v>3000</v>
      </c>
      <c r="H85" s="38">
        <v>3000</v>
      </c>
      <c r="I85" s="38">
        <v>3000</v>
      </c>
      <c r="J85" s="38">
        <v>3000</v>
      </c>
      <c r="K85" s="38">
        <v>3000</v>
      </c>
      <c r="L85" s="38">
        <v>3000</v>
      </c>
      <c r="M85" s="38">
        <v>3000</v>
      </c>
      <c r="N85" s="38">
        <v>3000</v>
      </c>
      <c r="O85" s="38">
        <v>3000</v>
      </c>
      <c r="P85" s="38">
        <v>3000</v>
      </c>
      <c r="Q85" s="38">
        <v>3000</v>
      </c>
      <c r="R85" s="38">
        <f>SUM(F85:Q85)</f>
        <v>36000</v>
      </c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</row>
    <row r="86" spans="1:37" ht="22.5" customHeight="1">
      <c r="A86" s="34" t="s">
        <v>133</v>
      </c>
      <c r="B86" s="139" t="s">
        <v>134</v>
      </c>
      <c r="C86" s="90"/>
      <c r="D86" s="90"/>
      <c r="E86" s="140">
        <v>0</v>
      </c>
      <c r="F86" s="38">
        <v>15000</v>
      </c>
      <c r="G86" s="38">
        <v>15000</v>
      </c>
      <c r="H86" s="38">
        <v>15000</v>
      </c>
      <c r="I86" s="38">
        <v>15000</v>
      </c>
      <c r="J86" s="38">
        <v>15000</v>
      </c>
      <c r="K86" s="38">
        <v>15000</v>
      </c>
      <c r="L86" s="38">
        <v>15000</v>
      </c>
      <c r="M86" s="38">
        <v>15000</v>
      </c>
      <c r="N86" s="38">
        <v>15000</v>
      </c>
      <c r="O86" s="38">
        <v>15000</v>
      </c>
      <c r="P86" s="38">
        <v>15000</v>
      </c>
      <c r="Q86" s="38">
        <v>15000</v>
      </c>
      <c r="R86" s="38">
        <f>SUM(F86:Q86)</f>
        <v>180000</v>
      </c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</row>
    <row r="87" spans="1:37" ht="19.5" customHeight="1">
      <c r="A87" s="93"/>
      <c r="B87" s="76" t="s">
        <v>43</v>
      </c>
      <c r="C87" s="87"/>
      <c r="D87" s="87"/>
      <c r="E87" s="100">
        <f t="shared" ref="E87:Q87" si="11">E86+E85</f>
        <v>0</v>
      </c>
      <c r="F87" s="85">
        <f t="shared" si="11"/>
        <v>18000</v>
      </c>
      <c r="G87" s="99">
        <f t="shared" si="11"/>
        <v>18000</v>
      </c>
      <c r="H87" s="99">
        <f t="shared" si="11"/>
        <v>18000</v>
      </c>
      <c r="I87" s="99">
        <f t="shared" si="11"/>
        <v>18000</v>
      </c>
      <c r="J87" s="99">
        <f t="shared" si="11"/>
        <v>18000</v>
      </c>
      <c r="K87" s="99">
        <f t="shared" si="11"/>
        <v>18000</v>
      </c>
      <c r="L87" s="99">
        <f t="shared" si="11"/>
        <v>18000</v>
      </c>
      <c r="M87" s="99">
        <f t="shared" si="11"/>
        <v>18000</v>
      </c>
      <c r="N87" s="99">
        <f t="shared" si="11"/>
        <v>18000</v>
      </c>
      <c r="O87" s="99">
        <f t="shared" si="11"/>
        <v>18000</v>
      </c>
      <c r="P87" s="99">
        <f t="shared" si="11"/>
        <v>18000</v>
      </c>
      <c r="Q87" s="99">
        <f t="shared" si="11"/>
        <v>18000</v>
      </c>
      <c r="R87" s="103">
        <f>SUM(F87:Q87)</f>
        <v>216000</v>
      </c>
    </row>
    <row r="88" spans="1:37" ht="26.25" customHeight="1">
      <c r="A88" s="29" t="s">
        <v>135</v>
      </c>
      <c r="B88" s="86" t="s">
        <v>136</v>
      </c>
      <c r="C88" s="87"/>
      <c r="D88" s="87"/>
      <c r="E88" s="88"/>
      <c r="F88" s="6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89"/>
    </row>
    <row r="89" spans="1:37" ht="39" customHeight="1">
      <c r="A89" s="34" t="s">
        <v>137</v>
      </c>
      <c r="B89" s="90" t="s">
        <v>138</v>
      </c>
      <c r="C89" s="91"/>
      <c r="D89" s="91"/>
      <c r="E89" s="90"/>
      <c r="F89" s="66">
        <v>110000</v>
      </c>
      <c r="G89" s="96"/>
      <c r="H89" s="96"/>
      <c r="I89" s="96">
        <v>110000</v>
      </c>
      <c r="J89" s="96"/>
      <c r="K89" s="96"/>
      <c r="L89" s="96">
        <v>110000</v>
      </c>
      <c r="M89" s="96"/>
      <c r="N89" s="96"/>
      <c r="O89" s="96">
        <v>110000</v>
      </c>
      <c r="P89" s="96"/>
      <c r="Q89" s="96"/>
      <c r="R89" s="96">
        <f>SUM(F89:Q89)</f>
        <v>440000</v>
      </c>
    </row>
    <row r="90" spans="1:37" ht="17.25" customHeight="1">
      <c r="A90" s="34" t="s">
        <v>139</v>
      </c>
      <c r="B90" s="90" t="s">
        <v>140</v>
      </c>
      <c r="C90" s="91"/>
      <c r="D90" s="91"/>
      <c r="E90" s="90"/>
      <c r="F90" s="66">
        <v>25000</v>
      </c>
      <c r="G90" s="96"/>
      <c r="H90" s="96"/>
      <c r="I90" s="96">
        <v>25000</v>
      </c>
      <c r="J90" s="96"/>
      <c r="K90" s="96"/>
      <c r="L90" s="96">
        <v>25000</v>
      </c>
      <c r="M90" s="96"/>
      <c r="N90" s="96"/>
      <c r="O90" s="96">
        <v>25000</v>
      </c>
      <c r="P90" s="96"/>
      <c r="Q90" s="96"/>
      <c r="R90" s="96">
        <f>SUM(F90:Q90)</f>
        <v>100000</v>
      </c>
    </row>
    <row r="91" spans="1:37" ht="15.75">
      <c r="A91" s="52"/>
      <c r="B91" s="76" t="s">
        <v>43</v>
      </c>
      <c r="C91" s="87"/>
      <c r="D91" s="87"/>
      <c r="E91" s="101">
        <f>E90+E89</f>
        <v>0</v>
      </c>
      <c r="F91" s="85">
        <f>F90+F89</f>
        <v>135000</v>
      </c>
      <c r="G91" s="99">
        <v>0</v>
      </c>
      <c r="H91" s="99">
        <v>0</v>
      </c>
      <c r="I91" s="99">
        <f>I90+I89</f>
        <v>135000</v>
      </c>
      <c r="J91" s="99">
        <v>0</v>
      </c>
      <c r="K91" s="99">
        <v>0</v>
      </c>
      <c r="L91" s="99">
        <f>L90+L89</f>
        <v>135000</v>
      </c>
      <c r="M91" s="99">
        <v>0</v>
      </c>
      <c r="N91" s="99">
        <v>0</v>
      </c>
      <c r="O91" s="99">
        <f>O90+O89</f>
        <v>135000</v>
      </c>
      <c r="P91" s="99">
        <v>0</v>
      </c>
      <c r="Q91" s="99">
        <v>0</v>
      </c>
      <c r="R91" s="103">
        <f>SUM(F91:Q91)</f>
        <v>540000</v>
      </c>
    </row>
    <row r="92" spans="1:37" ht="15.75">
      <c r="A92" s="29" t="s">
        <v>141</v>
      </c>
      <c r="B92" s="30" t="s">
        <v>142</v>
      </c>
      <c r="C92" s="31"/>
      <c r="D92" s="31"/>
      <c r="E92" s="32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</row>
    <row r="93" spans="1:37">
      <c r="A93" s="34" t="s">
        <v>143</v>
      </c>
      <c r="B93" s="49" t="s">
        <v>144</v>
      </c>
      <c r="C93" s="49"/>
      <c r="D93" s="49"/>
      <c r="E93" s="141">
        <v>106000</v>
      </c>
      <c r="F93" s="66">
        <f t="shared" ref="F93:Q93" si="12">300000/12</f>
        <v>25000</v>
      </c>
      <c r="G93" s="66">
        <f t="shared" si="12"/>
        <v>25000</v>
      </c>
      <c r="H93" s="66">
        <f t="shared" si="12"/>
        <v>25000</v>
      </c>
      <c r="I93" s="66">
        <f t="shared" si="12"/>
        <v>25000</v>
      </c>
      <c r="J93" s="66">
        <f t="shared" si="12"/>
        <v>25000</v>
      </c>
      <c r="K93" s="66">
        <f t="shared" si="12"/>
        <v>25000</v>
      </c>
      <c r="L93" s="66">
        <f t="shared" si="12"/>
        <v>25000</v>
      </c>
      <c r="M93" s="66">
        <f t="shared" si="12"/>
        <v>25000</v>
      </c>
      <c r="N93" s="66">
        <f t="shared" si="12"/>
        <v>25000</v>
      </c>
      <c r="O93" s="66">
        <f t="shared" si="12"/>
        <v>25000</v>
      </c>
      <c r="P93" s="66">
        <f t="shared" si="12"/>
        <v>25000</v>
      </c>
      <c r="Q93" s="66">
        <f t="shared" si="12"/>
        <v>25000</v>
      </c>
      <c r="R93" s="142">
        <f>SUM(F93:Q93)</f>
        <v>300000</v>
      </c>
    </row>
    <row r="94" spans="1:37" ht="15.75">
      <c r="A94" s="52"/>
      <c r="B94" s="53" t="s">
        <v>43</v>
      </c>
      <c r="C94" s="46"/>
      <c r="D94" s="46"/>
      <c r="E94" s="102">
        <f t="shared" ref="E94:Q94" si="13">E93</f>
        <v>106000</v>
      </c>
      <c r="F94" s="143">
        <f t="shared" si="13"/>
        <v>25000</v>
      </c>
      <c r="G94" s="102">
        <f t="shared" si="13"/>
        <v>25000</v>
      </c>
      <c r="H94" s="143">
        <f t="shared" si="13"/>
        <v>25000</v>
      </c>
      <c r="I94" s="143">
        <f t="shared" si="13"/>
        <v>25000</v>
      </c>
      <c r="J94" s="102">
        <f t="shared" si="13"/>
        <v>25000</v>
      </c>
      <c r="K94" s="143">
        <f t="shared" si="13"/>
        <v>25000</v>
      </c>
      <c r="L94" s="143">
        <f t="shared" si="13"/>
        <v>25000</v>
      </c>
      <c r="M94" s="143">
        <f t="shared" si="13"/>
        <v>25000</v>
      </c>
      <c r="N94" s="102">
        <f t="shared" si="13"/>
        <v>25000</v>
      </c>
      <c r="O94" s="143">
        <f t="shared" si="13"/>
        <v>25000</v>
      </c>
      <c r="P94" s="102">
        <f t="shared" si="13"/>
        <v>25000</v>
      </c>
      <c r="Q94" s="143">
        <f t="shared" si="13"/>
        <v>25000</v>
      </c>
      <c r="R94" s="144">
        <f>SUM(F94:Q94)</f>
        <v>300000</v>
      </c>
    </row>
    <row r="95" spans="1:37" ht="18.75">
      <c r="A95" s="29"/>
      <c r="B95" s="104" t="s">
        <v>145</v>
      </c>
      <c r="C95" s="105"/>
      <c r="D95" s="105"/>
      <c r="E95" s="57">
        <f>E94+E91+E87+E83+E78+E72+E60+E54+E47+E41+E36+E34</f>
        <v>1971833.3333333335</v>
      </c>
      <c r="F95" s="44">
        <f>F94+F91+F87+F83+F78+F72+F60+F54+F47+F41+F36+F34</f>
        <v>2013000</v>
      </c>
      <c r="G95" s="44">
        <f>G94+G91+G87+G83+G78+G72+G60+G54+G47+G41+G36+G34</f>
        <v>2673000</v>
      </c>
      <c r="H95" s="44">
        <f>H94+H91+H87+H83+H79+H78+H72+H60+H54+H47+I41+I36+I34</f>
        <v>1973000</v>
      </c>
      <c r="I95" s="44">
        <f>I94+I91+I87+I83+I78+I72+I60+I54+I47+I41+I36+I34</f>
        <v>2034000</v>
      </c>
      <c r="J95" s="44">
        <f>J94+J91+J87+J83+J78+J72+J60+J54+J47+J41+J36+J34</f>
        <v>1889000</v>
      </c>
      <c r="K95" s="44">
        <f>K94+K91+K87+K83+K79+K78+K72+K60+K54+K47+K41+K36+K34</f>
        <v>1889000</v>
      </c>
      <c r="L95" s="44">
        <f>L94+L91+L87+L83+L78+L72+L60+L54+L47+L41+L36+L34</f>
        <v>2024000</v>
      </c>
      <c r="M95" s="106">
        <f>M94+M91+M87+M83+M78+M72+M60+M54+M47+M41+M36+M34</f>
        <v>1989000</v>
      </c>
      <c r="N95" s="44">
        <f>N94+N91+N87+N83+N78+N72+N60+N54+N47+N41+N36+N34</f>
        <v>2058000</v>
      </c>
      <c r="O95" s="44">
        <f>O94+O91+O87+O83+O78+O72+O60+O54+O47+O41+O36+O34</f>
        <v>2108000</v>
      </c>
      <c r="P95" s="44">
        <f>P94+P91+P87+P83+P78+P72+P60+P54+P47+P41+P36+P34</f>
        <v>1873000</v>
      </c>
      <c r="Q95" s="106">
        <f>Q94+Q91+Q87+Q83+Q79+Q78+Q72+Q60+Q54+Q47+Q41+Q36+Q34</f>
        <v>2313434</v>
      </c>
      <c r="R95" s="106">
        <f>SUM(F95:Q95)</f>
        <v>24836434</v>
      </c>
    </row>
    <row r="96" spans="1:37" ht="25.5" customHeight="1">
      <c r="A96" s="29" t="s">
        <v>146</v>
      </c>
      <c r="B96" s="145" t="s">
        <v>147</v>
      </c>
      <c r="C96" s="46"/>
      <c r="D96" s="46"/>
      <c r="E96" s="47"/>
      <c r="F96" s="44"/>
      <c r="G96" s="44"/>
      <c r="H96" s="44"/>
      <c r="I96" s="44"/>
      <c r="J96" s="44"/>
      <c r="K96" s="44"/>
      <c r="L96" s="44"/>
      <c r="M96" s="106"/>
      <c r="N96" s="44"/>
      <c r="O96" s="44"/>
      <c r="P96" s="44"/>
      <c r="Q96" s="106"/>
      <c r="R96" s="106"/>
      <c r="S96" s="146"/>
    </row>
    <row r="97" spans="1:37" ht="18.75">
      <c r="A97" s="107"/>
      <c r="B97" s="104" t="s">
        <v>148</v>
      </c>
      <c r="C97" s="105"/>
      <c r="D97" s="105"/>
      <c r="E97" s="108"/>
      <c r="F97" s="109"/>
      <c r="G97" s="109"/>
      <c r="H97" s="109"/>
      <c r="I97" s="109"/>
      <c r="J97" s="109"/>
      <c r="K97" s="109"/>
      <c r="L97" s="109"/>
      <c r="M97" s="110"/>
      <c r="N97" s="109"/>
      <c r="O97" s="109"/>
      <c r="P97" s="109"/>
      <c r="Q97" s="111"/>
      <c r="R97" s="111">
        <f>R96+R95</f>
        <v>24836434</v>
      </c>
      <c r="S97" s="110"/>
    </row>
    <row r="98" spans="1:37" ht="15.75">
      <c r="A98" s="112"/>
      <c r="B98" s="113" t="s">
        <v>154</v>
      </c>
      <c r="C98" s="114"/>
      <c r="D98" s="114"/>
      <c r="E98" s="115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>
        <f>R28-R97</f>
        <v>870566</v>
      </c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</row>
    <row r="99" spans="1:37" ht="15.75">
      <c r="A99" s="112"/>
      <c r="B99" s="113"/>
      <c r="C99" s="114"/>
      <c r="D99" s="114"/>
      <c r="E99" s="115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</row>
    <row r="100" spans="1:37" ht="15.75">
      <c r="A100" s="117"/>
      <c r="B100" s="118"/>
      <c r="C100" s="119"/>
      <c r="D100" s="119"/>
      <c r="E100" s="119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</row>
  </sheetData>
  <mergeCells count="5">
    <mergeCell ref="A8:R9"/>
    <mergeCell ref="B11:B12"/>
    <mergeCell ref="A14:R14"/>
    <mergeCell ref="A29:R29"/>
    <mergeCell ref="S70:U70"/>
  </mergeCells>
  <pageMargins left="0.42499999999999999" right="0.42499999999999999" top="0.436805555555556" bottom="0.39791666666666697" header="0.511811023622047" footer="0.511811023622047"/>
  <pageSetup paperSize="9" fitToHeight="0" orientation="portrait" useFirstPageNumber="1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Дементьев Александр</dc:creator>
  <dc:description/>
  <cp:lastModifiedBy>TSN-Adm</cp:lastModifiedBy>
  <cp:revision>20</cp:revision>
  <dcterms:created xsi:type="dcterms:W3CDTF">2017-04-20T13:00:37Z</dcterms:created>
  <dcterms:modified xsi:type="dcterms:W3CDTF">2026-05-21T12:31:19Z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BB7AC15C7A574E6DB21D98E416E823F0_13</vt:lpwstr>
  </property>
  <property fmtid="{D5CDD505-2E9C-101B-9397-08002B2CF9AE}" pid="3" name="KSOProductBuildVer">
    <vt:lpwstr>1049-12.2.0.19805</vt:lpwstr>
  </property>
</Properties>
</file>